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glend\Documents\Glenda's work files\EPR programs\Circular Materials\Ontario\Operations\Collection services\Collection costs\EC payment calc model\"/>
    </mc:Choice>
  </mc:AlternateContent>
  <xr:revisionPtr revIDLastSave="0" documentId="13_ncr:1_{99861160-F1E3-4F1A-8B14-6ADAD0B51476}" xr6:coauthVersionLast="47" xr6:coauthVersionMax="47" xr10:uidLastSave="{00000000-0000-0000-0000-000000000000}"/>
  <workbookProtection workbookAlgorithmName="SHA-512" workbookHashValue="jgyTimO1UWj+9TZkGyFOtexqZwUCy9+3rTdGMN36j6giyrdgjrMDP3e0R4mMPC9d2quEbGBpc7/BfI1JetH1+g==" workbookSaltValue="ho9abRUtbsiTDijknPTd/Q==" workbookSpinCount="100000" lockStructure="1"/>
  <bookViews>
    <workbookView xWindow="-110" yWindow="-110" windowWidth="19420" windowHeight="10420" xr2:uid="{78388018-EE75-4FBB-8C54-5C91788066D3}"/>
  </bookViews>
  <sheets>
    <sheet name="Residence - Facility Payment" sheetId="1" r:id="rId1"/>
    <sheet name="Depot Payment" sheetId="5" r:id="rId2"/>
    <sheet name="Public Space Payment" sheetId="4" r:id="rId3"/>
  </sheets>
  <definedNames>
    <definedName name="_Hlk102827248" localSheetId="1">'Depot Payment'!$D$20</definedName>
    <definedName name="_Hlk102827248" localSheetId="0">'Residence - Facility Payment'!$D$32</definedName>
    <definedName name="_Hlk102988731" localSheetId="1">'Depot Payment'!#REF!</definedName>
    <definedName name="_Hlk102988731" localSheetId="0">'Residence - Facility Payment'!$C$5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5" i="1" l="1"/>
  <c r="K33" i="5" s="1"/>
  <c r="L44" i="1"/>
  <c r="L41" i="1"/>
  <c r="L40" i="1"/>
  <c r="C29" i="5"/>
  <c r="C32" i="5"/>
  <c r="C33" i="5"/>
  <c r="K29" i="5" l="1"/>
  <c r="K28" i="5"/>
  <c r="C28" i="5"/>
  <c r="K32" i="5"/>
  <c r="C6" i="4" l="1"/>
  <c r="D7" i="5"/>
  <c r="D19" i="1"/>
  <c r="F7" i="5"/>
  <c r="E7" i="5"/>
  <c r="G19" i="1"/>
  <c r="E37" i="1"/>
  <c r="E36" i="1"/>
  <c r="F19" i="1"/>
  <c r="E38" i="1" l="1"/>
  <c r="D7" i="4"/>
  <c r="E7" i="4"/>
  <c r="F37" i="1"/>
  <c r="O37" i="1"/>
  <c r="F36" i="1"/>
  <c r="H14" i="4" l="1"/>
  <c r="B5" i="4"/>
  <c r="C14" i="4" l="1"/>
  <c r="D14" i="4"/>
  <c r="I14" i="4"/>
  <c r="G14" i="4"/>
  <c r="B14" i="4"/>
  <c r="C5" i="5" l="1"/>
  <c r="L16" i="5" l="1"/>
  <c r="D17" i="5"/>
  <c r="D16" i="5"/>
  <c r="L17" i="5"/>
  <c r="L18" i="5" l="1"/>
  <c r="D18" i="5"/>
  <c r="L20" i="5" l="1"/>
  <c r="L21" i="5"/>
  <c r="D21" i="5"/>
  <c r="D20" i="5"/>
  <c r="L22" i="5" l="1"/>
  <c r="D22" i="5"/>
  <c r="L24" i="5" l="1"/>
  <c r="M24" i="5" s="1"/>
  <c r="L25" i="5"/>
  <c r="M25" i="5" s="1"/>
  <c r="D25" i="5"/>
  <c r="E25" i="5" s="1"/>
  <c r="G25" i="5" s="1"/>
  <c r="D24" i="5"/>
  <c r="E24" i="5" s="1"/>
  <c r="E26" i="5" l="1"/>
  <c r="F26" i="5" s="1"/>
  <c r="G24" i="5"/>
  <c r="M26" i="5"/>
  <c r="N26" i="5" s="1"/>
  <c r="O25" i="5"/>
  <c r="O24" i="5"/>
  <c r="L26" i="5"/>
  <c r="D26" i="5"/>
  <c r="G26" i="5" l="1"/>
  <c r="O26" i="5"/>
  <c r="L29" i="5"/>
  <c r="M29" i="5" s="1"/>
  <c r="L28" i="5"/>
  <c r="M28" i="5" s="1"/>
  <c r="D28" i="5"/>
  <c r="E28" i="5" s="1"/>
  <c r="G28" i="5" s="1"/>
  <c r="D29" i="5"/>
  <c r="E29" i="5" s="1"/>
  <c r="M30" i="5" l="1"/>
  <c r="N30" i="5" s="1"/>
  <c r="E30" i="5"/>
  <c r="F30" i="5" s="1"/>
  <c r="G29" i="5"/>
  <c r="O29" i="5"/>
  <c r="O28" i="5"/>
  <c r="L30" i="5"/>
  <c r="D30" i="5"/>
  <c r="G30" i="5" l="1"/>
  <c r="O30" i="5"/>
  <c r="L33" i="5"/>
  <c r="M33" i="5" s="1"/>
  <c r="L32" i="5"/>
  <c r="M32" i="5" s="1"/>
  <c r="D33" i="5"/>
  <c r="E33" i="5" s="1"/>
  <c r="G33" i="5" s="1"/>
  <c r="D32" i="5"/>
  <c r="E32" i="5" s="1"/>
  <c r="M34" i="5" l="1"/>
  <c r="N34" i="5" s="1"/>
  <c r="G32" i="5"/>
  <c r="E34" i="5"/>
  <c r="F34" i="5" s="1"/>
  <c r="O32" i="5"/>
  <c r="L34" i="5"/>
  <c r="O33" i="5"/>
  <c r="D34" i="5"/>
  <c r="C10" i="1"/>
  <c r="B10" i="1"/>
  <c r="O34" i="5" l="1"/>
  <c r="G34" i="5"/>
  <c r="C17" i="1"/>
  <c r="M29" i="1" l="1"/>
  <c r="D29" i="1"/>
  <c r="D28" i="1"/>
  <c r="M28" i="1"/>
  <c r="M30" i="1" l="1"/>
  <c r="M33" i="1" s="1"/>
  <c r="D30" i="1"/>
  <c r="D32" i="1" s="1"/>
  <c r="M32" i="1" l="1"/>
  <c r="M34" i="1" s="1"/>
  <c r="D33" i="1"/>
  <c r="D34" i="1" s="1"/>
  <c r="M36" i="1" l="1"/>
  <c r="N36" i="1" s="1"/>
  <c r="M37" i="1"/>
  <c r="N37" i="1" s="1"/>
  <c r="D36" i="1"/>
  <c r="D37" i="1"/>
  <c r="N38" i="1" l="1"/>
  <c r="O36" i="1"/>
  <c r="O38" i="1" s="1"/>
  <c r="P38" i="1" s="1"/>
  <c r="M38" i="1"/>
  <c r="G15" i="4" s="1"/>
  <c r="G16" i="4" s="1"/>
  <c r="G17" i="4" s="1"/>
  <c r="F38" i="1"/>
  <c r="G38" i="1" s="1"/>
  <c r="D38" i="1"/>
  <c r="B15" i="4" s="1"/>
  <c r="Q38" i="1" l="1"/>
  <c r="M40" i="1"/>
  <c r="N40" i="1" s="1"/>
  <c r="M41" i="1"/>
  <c r="N41" i="1" s="1"/>
  <c r="O41" i="1" s="1"/>
  <c r="D41" i="1"/>
  <c r="E41" i="1" s="1"/>
  <c r="F41" i="1" s="1"/>
  <c r="D40" i="1"/>
  <c r="E40" i="1" s="1"/>
  <c r="H38" i="1"/>
  <c r="N42" i="1" l="1"/>
  <c r="O40" i="1"/>
  <c r="O42" i="1" s="1"/>
  <c r="P42" i="1" s="1"/>
  <c r="E42" i="1"/>
  <c r="F40" i="1"/>
  <c r="F42" i="1" s="1"/>
  <c r="G42" i="1" s="1"/>
  <c r="M42" i="1"/>
  <c r="H15" i="4" s="1"/>
  <c r="D42" i="1"/>
  <c r="M45" i="1" l="1"/>
  <c r="N45" i="1" s="1"/>
  <c r="O45" i="1" s="1"/>
  <c r="M44" i="1"/>
  <c r="N44" i="1" s="1"/>
  <c r="O44" i="1" s="1"/>
  <c r="Q42" i="1"/>
  <c r="C15" i="4"/>
  <c r="C16" i="4" s="1"/>
  <c r="C17" i="4" s="1"/>
  <c r="D45" i="1"/>
  <c r="E45" i="1" s="1"/>
  <c r="F45" i="1" s="1"/>
  <c r="D44" i="1"/>
  <c r="E44" i="1" s="1"/>
  <c r="F44" i="1" s="1"/>
  <c r="B16" i="4"/>
  <c r="B17" i="4" s="1"/>
  <c r="H42" i="1"/>
  <c r="H16" i="4"/>
  <c r="H17" i="4" s="1"/>
  <c r="O46" i="1" l="1"/>
  <c r="P46" i="1" s="1"/>
  <c r="M46" i="1"/>
  <c r="I15" i="4" s="1"/>
  <c r="I16" i="4" s="1"/>
  <c r="I17" i="4" s="1"/>
  <c r="N46" i="1"/>
  <c r="E46" i="1"/>
  <c r="D46" i="1"/>
  <c r="Q46" i="1" l="1"/>
  <c r="D15" i="4"/>
  <c r="D16" i="4" s="1"/>
  <c r="D17" i="4" s="1"/>
  <c r="F46" i="1"/>
  <c r="G46" i="1" s="1"/>
  <c r="H46" i="1" l="1"/>
</calcChain>
</file>

<file path=xl/sharedStrings.xml><?xml version="1.0" encoding="utf-8"?>
<sst xmlns="http://schemas.openxmlformats.org/spreadsheetml/2006/main" count="181" uniqueCount="68">
  <si>
    <t>Households served</t>
  </si>
  <si>
    <t>Retirement home units served</t>
  </si>
  <si>
    <t xml:space="preserve">Long-term care home units served </t>
  </si>
  <si>
    <t>Schools collected on residential routes</t>
  </si>
  <si>
    <t>Public space recycling receptacles collected on residential routes</t>
  </si>
  <si>
    <t>Types of Stops</t>
  </si>
  <si>
    <t xml:space="preserve">Your Residential Collection Cost from 2020 Datacall </t>
  </si>
  <si>
    <t>diesel</t>
  </si>
  <si>
    <t>CPI</t>
  </si>
  <si>
    <t>To adjust 2020 to 2021</t>
  </si>
  <si>
    <t>To adjust 2021 to 2022</t>
  </si>
  <si>
    <t>To adjust 2022 to 2023</t>
  </si>
  <si>
    <t>To adjust 2023 to 2024</t>
  </si>
  <si>
    <t>Transition year</t>
  </si>
  <si>
    <t>Adjustments</t>
  </si>
  <si>
    <t>To adjust 2024 to 2025</t>
  </si>
  <si>
    <t>total</t>
  </si>
  <si>
    <t>Adjusted Residential Collection Cost Per Stop</t>
  </si>
  <si>
    <t>Type of fuel</t>
  </si>
  <si>
    <t xml:space="preserve">Your Residential Depot/Transfer Cost from 2020 Datacall </t>
  </si>
  <si>
    <t>Escalator</t>
  </si>
  <si>
    <t>Price adjustment percentage</t>
  </si>
  <si>
    <t>Your Residential Collection Cost/Stop for 2020</t>
  </si>
  <si>
    <t>compressed natural gas</t>
  </si>
  <si>
    <t>DIESEL TRUCK ESCALATOR MODEL</t>
  </si>
  <si>
    <t>CNG TRUCK ESCALATOR MODEL</t>
  </si>
  <si>
    <t>Use Grey Model for Diesel Trucks and Blue Model for CNG Trucks</t>
  </si>
  <si>
    <t>DIESEL TRUCK ESCALATOR</t>
  </si>
  <si>
    <t>CNG TRUCK ESCALATOR</t>
  </si>
  <si>
    <t>To calculate cost per stop</t>
  </si>
  <si>
    <t>Number of Stops in 2020</t>
  </si>
  <si>
    <t>Number of Stops at Transition</t>
  </si>
  <si>
    <t>To calculate payment</t>
  </si>
  <si>
    <t>Your Residential Depot Cost</t>
  </si>
  <si>
    <t xml:space="preserve">Step 1:  Number of public space receptacles on residential collection routes </t>
  </si>
  <si>
    <t>Number of Receptacles in 2020</t>
  </si>
  <si>
    <t>Number of Receptacles at Transition</t>
  </si>
  <si>
    <t>Estimated Percentage Annual Increase in Public Space Receptacles after Transition</t>
  </si>
  <si>
    <t xml:space="preserve">Step 1:  Number of stops on residential collection routes </t>
  </si>
  <si>
    <t>Step 2:  Calculating Public Space Payment</t>
  </si>
  <si>
    <t>2020 Datacall Administration Factor</t>
  </si>
  <si>
    <t>Step 2:  Residential Collection Cost, Transition Year, Administration Factor and Type of Fuel</t>
  </si>
  <si>
    <t xml:space="preserve">Step 2:  Calculation of Payment for Residential Depot Collection </t>
  </si>
  <si>
    <t>Step 1:  Residential Depot Collection Cost, Transition Year and Type of Fuel</t>
  </si>
  <si>
    <t xml:space="preserve">Step 3:  Calculation of Payment for Residence and Facility Collection </t>
  </si>
  <si>
    <t>Adjusted Collection Cost Per Stop</t>
  </si>
  <si>
    <t>Public Space Containers</t>
  </si>
  <si>
    <t>Adjusted Residential Depot Cost (excludes transfer costs)</t>
  </si>
  <si>
    <t>Instructions: Enter your estimated number of public space receptacles collected on residential routes in your transition year into cell C5.  Enter your estimated  annual increase in receptacles after your transition year in cell C7.</t>
  </si>
  <si>
    <t xml:space="preserve">Annualized Public Space SoW Payment </t>
  </si>
  <si>
    <t>Total Stops in 2020 vs Residence and Facility Stops at Transition</t>
  </si>
  <si>
    <t>Estimated Percentage Annual Increase in Residence and Facility Stops after Transition</t>
  </si>
  <si>
    <t>Transition Date</t>
  </si>
  <si>
    <t>Assumed Depot Portion (Use Default 70% if unsure)</t>
  </si>
  <si>
    <t>Instructions: Enter your 2020 Residential Collection Cost in cell C16.  If you did not report Residential Processing Costs in the 2020 Datacall, remove processing costs from your Residential Collection Costs.  Enter your transition year in cell C18, your transition date in cell C19, and your 2020 Datacall Administration Factor in cell C20.</t>
  </si>
  <si>
    <t>Instructions: Enter your 2020 data into cells B5 to B9.  Enter estimates for your transition year into cells C5 to C8.  Post-transition public space compensation is calculated separately.</t>
  </si>
  <si>
    <r>
      <t xml:space="preserve">Adjusted Residential Collection Cost - </t>
    </r>
    <r>
      <rPr>
        <b/>
        <sz val="10"/>
        <color rgb="FFC00000"/>
        <rFont val="Poppins"/>
      </rPr>
      <t>Prorated to Transition Date</t>
    </r>
  </si>
  <si>
    <r>
      <t xml:space="preserve">Administration Cost - </t>
    </r>
    <r>
      <rPr>
        <b/>
        <sz val="10"/>
        <color rgb="FFC00000"/>
        <rFont val="Poppins"/>
      </rPr>
      <t>Prorated to Transition Date</t>
    </r>
  </si>
  <si>
    <r>
      <rPr>
        <b/>
        <sz val="10"/>
        <color rgb="FFC00000"/>
        <rFont val="Poppins"/>
      </rPr>
      <t>Post-transition</t>
    </r>
    <r>
      <rPr>
        <b/>
        <sz val="10"/>
        <color theme="1"/>
        <rFont val="Poppins"/>
      </rPr>
      <t xml:space="preserve"> Residence and Facility SoW Payment including Administration</t>
    </r>
  </si>
  <si>
    <t>Transition Date (new)</t>
  </si>
  <si>
    <t>Instructions: Enter your 2020 Residential Depot/Transfer Cost in cell D3.  If you did not report Residential Processing Costs in the 2020 Datacall, remove processing costs from your Residential Depot/Transfer Costs.  Enter your transition year in cell D6.  Enter your transition date in cell D7.</t>
  </si>
  <si>
    <r>
      <rPr>
        <b/>
        <sz val="10"/>
        <color rgb="FFC00000"/>
        <rFont val="Poppins"/>
      </rPr>
      <t>Post-transition</t>
    </r>
    <r>
      <rPr>
        <b/>
        <sz val="10"/>
        <color theme="5" tint="-0.499984740745262"/>
        <rFont val="Poppins"/>
      </rPr>
      <t xml:space="preserve"> Residence and Facility SoW Payment including Administration</t>
    </r>
  </si>
  <si>
    <r>
      <t xml:space="preserve">Adjusted Residential Depot Cost (excludes transfer costs) - </t>
    </r>
    <r>
      <rPr>
        <b/>
        <sz val="10"/>
        <color rgb="FFC00000"/>
        <rFont val="Poppins"/>
      </rPr>
      <t>Prorated to Transition Date</t>
    </r>
  </si>
  <si>
    <r>
      <rPr>
        <b/>
        <sz val="10"/>
        <color rgb="FFC00000"/>
        <rFont val="Poppins"/>
      </rPr>
      <t xml:space="preserve">Post-transition </t>
    </r>
    <r>
      <rPr>
        <b/>
        <sz val="10"/>
        <color theme="5" tint="-0.499984740745262"/>
        <rFont val="Poppins"/>
      </rPr>
      <t>Depot SoW Payment (excludes transfer costs)</t>
    </r>
  </si>
  <si>
    <r>
      <rPr>
        <b/>
        <sz val="10"/>
        <color rgb="FFC00000"/>
        <rFont val="Poppins"/>
      </rPr>
      <t>Post-transition</t>
    </r>
    <r>
      <rPr>
        <b/>
        <sz val="10"/>
        <color theme="5" tint="-0.499984740745262"/>
        <rFont val="Poppins"/>
      </rPr>
      <t xml:space="preserve"> Depot SoW Payment (excludes transfer costs)</t>
    </r>
  </si>
  <si>
    <r>
      <t xml:space="preserve">Public Space SoW Payment - </t>
    </r>
    <r>
      <rPr>
        <b/>
        <sz val="10"/>
        <color rgb="FFC00000"/>
        <rFont val="Poppins"/>
      </rPr>
      <t>Pro-rated to Transition Date</t>
    </r>
  </si>
  <si>
    <t xml:space="preserve">Instructions: We have inserted placeholder estimates for the CPI and fuel escalators for 2023 to 2024 and 2024 to 2025.  You can modify these if you wish. </t>
  </si>
  <si>
    <t>Transition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</si>
</sst>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7" formatCode="&quot;$&quot;#,##0.00;\-&quot;$&quot;#,##0.00"/>
    <numFmt numFmtId="44" formatCode="_-&quot;$&quot;* #,##0.00_-;\-&quot;$&quot;* #,##0.00_-;_-&quot;$&quot;* &quot;-&quot;??_-;_-@_-"/>
    <numFmt numFmtId="43" formatCode="_-* #,##0.00_-;\-* #,##0.00_-;_-* &quot;-&quot;??_-;_-@_-"/>
    <numFmt numFmtId="164" formatCode="0_ ;\-0\ "/>
    <numFmt numFmtId="165" formatCode="0.0%"/>
    <numFmt numFmtId="166" formatCode="&quot;$&quot;#,##0"/>
    <numFmt numFmtId="167" formatCode="&quot;$&quot;#,##0.00"/>
    <numFmt numFmtId="168" formatCode=";;"/>
  </numFmts>
  <fonts count="21" x14ac:knownFonts="1">
    <font>
      <sz val="11"/>
      <color theme="1"/>
      <name val="Calibri"/>
      <family val="2"/>
      <scheme val="minor"/>
    </font>
    <font>
      <sz val="11"/>
      <color theme="1"/>
      <name val="Calibri"/>
      <family val="2"/>
      <scheme val="minor"/>
    </font>
    <font>
      <sz val="10"/>
      <color theme="1"/>
      <name val="Poppins"/>
    </font>
    <font>
      <b/>
      <sz val="10"/>
      <color theme="1"/>
      <name val="Poppins"/>
    </font>
    <font>
      <b/>
      <sz val="10"/>
      <color rgb="FF0000FF"/>
      <name val="Poppins"/>
    </font>
    <font>
      <b/>
      <sz val="10"/>
      <name val="Poppins"/>
    </font>
    <font>
      <b/>
      <sz val="10"/>
      <color rgb="FFC00000"/>
      <name val="Poppins"/>
    </font>
    <font>
      <b/>
      <sz val="10"/>
      <color rgb="FF7030A0"/>
      <name val="Poppins"/>
    </font>
    <font>
      <b/>
      <sz val="10"/>
      <color theme="5" tint="-0.249977111117893"/>
      <name val="Poppins"/>
    </font>
    <font>
      <b/>
      <sz val="10"/>
      <color theme="5" tint="-0.499984740745262"/>
      <name val="Poppins"/>
    </font>
    <font>
      <sz val="10"/>
      <color theme="1"/>
      <name val="Calibri"/>
      <family val="2"/>
      <scheme val="minor"/>
    </font>
    <font>
      <b/>
      <sz val="10"/>
      <color rgb="FFFF0000"/>
      <name val="Poppins"/>
    </font>
    <font>
      <sz val="10"/>
      <color theme="5" tint="-0.499984740745262"/>
      <name val="Poppins"/>
    </font>
    <font>
      <sz val="10"/>
      <color rgb="FFFF0000"/>
      <name val="Calibri"/>
      <family val="2"/>
      <scheme val="minor"/>
    </font>
    <font>
      <b/>
      <sz val="10"/>
      <color theme="1"/>
      <name val="Calibri"/>
      <family val="2"/>
      <scheme val="minor"/>
    </font>
    <font>
      <b/>
      <sz val="10"/>
      <color rgb="FFFF0000"/>
      <name val="Calibri"/>
      <family val="2"/>
      <scheme val="minor"/>
    </font>
    <font>
      <b/>
      <sz val="10"/>
      <color rgb="FF0000FF"/>
      <name val="Calibri"/>
      <family val="2"/>
      <scheme val="minor"/>
    </font>
    <font>
      <b/>
      <sz val="10"/>
      <color rgb="FF0066FF"/>
      <name val="Calibri"/>
      <family val="2"/>
      <scheme val="minor"/>
    </font>
    <font>
      <b/>
      <sz val="10"/>
      <color rgb="FF0066FF"/>
      <name val="Poppins"/>
    </font>
    <font>
      <sz val="10"/>
      <color rgb="FFFF0000"/>
      <name val="Poppins"/>
    </font>
    <font>
      <b/>
      <sz val="10"/>
      <color theme="5" tint="-0.499984740745262"/>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9">
    <xf numFmtId="0" fontId="0" fillId="0" borderId="0" xfId="0"/>
    <xf numFmtId="0" fontId="4"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3"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10" fontId="5" fillId="0" borderId="0" xfId="2" applyNumberFormat="1" applyFont="1" applyAlignment="1" applyProtection="1">
      <alignment horizontal="center" vertical="center" wrapText="1"/>
      <protection hidden="1"/>
    </xf>
    <xf numFmtId="3" fontId="5" fillId="0" borderId="0" xfId="0" applyNumberFormat="1" applyFont="1" applyAlignment="1" applyProtection="1">
      <alignment vertical="center" wrapText="1"/>
      <protection hidden="1"/>
    </xf>
    <xf numFmtId="10" fontId="5" fillId="0" borderId="0" xfId="2" applyNumberFormat="1" applyFont="1" applyAlignment="1" applyProtection="1">
      <alignment vertical="center" wrapText="1"/>
      <protection hidden="1"/>
    </xf>
    <xf numFmtId="0" fontId="2" fillId="0" borderId="0" xfId="0" applyFont="1" applyAlignment="1" applyProtection="1">
      <alignment horizontal="left" vertical="center"/>
      <protection hidden="1"/>
    </xf>
    <xf numFmtId="9" fontId="5" fillId="0" borderId="0" xfId="1" applyNumberFormat="1" applyFont="1" applyFill="1" applyProtection="1">
      <protection hidden="1"/>
    </xf>
    <xf numFmtId="166" fontId="5" fillId="0" borderId="0" xfId="1" applyNumberFormat="1" applyFont="1" applyFill="1" applyProtection="1">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protection hidden="1"/>
    </xf>
    <xf numFmtId="168" fontId="2" fillId="0" borderId="0" xfId="0" applyNumberFormat="1" applyFont="1" applyAlignment="1" applyProtection="1">
      <alignment horizontal="center"/>
      <protection hidden="1"/>
    </xf>
    <xf numFmtId="0" fontId="7" fillId="0" borderId="0" xfId="0" applyFont="1" applyAlignment="1" applyProtection="1">
      <alignment vertical="center"/>
      <protection hidden="1"/>
    </xf>
    <xf numFmtId="0" fontId="3" fillId="0" borderId="0" xfId="0" applyFont="1" applyAlignment="1" applyProtection="1">
      <alignment horizontal="left" vertical="center"/>
      <protection hidden="1"/>
    </xf>
    <xf numFmtId="0" fontId="3" fillId="0" borderId="3" xfId="0" applyFont="1" applyBorder="1" applyAlignment="1" applyProtection="1">
      <alignment vertical="center" wrapText="1"/>
      <protection hidden="1"/>
    </xf>
    <xf numFmtId="0" fontId="3" fillId="0" borderId="3" xfId="0" applyFont="1" applyBorder="1" applyAlignment="1" applyProtection="1">
      <alignment horizontal="center" vertical="center" wrapText="1"/>
      <protection hidden="1"/>
    </xf>
    <xf numFmtId="3" fontId="4" fillId="2" borderId="3" xfId="3" applyNumberFormat="1" applyFont="1" applyFill="1" applyBorder="1" applyProtection="1">
      <protection locked="0"/>
    </xf>
    <xf numFmtId="0" fontId="3" fillId="0" borderId="3" xfId="0" applyFont="1" applyBorder="1" applyAlignment="1" applyProtection="1">
      <alignment horizontal="left" vertical="center" wrapText="1"/>
      <protection hidden="1"/>
    </xf>
    <xf numFmtId="3" fontId="4" fillId="0" borderId="3" xfId="3" applyNumberFormat="1" applyFont="1" applyFill="1" applyBorder="1" applyProtection="1">
      <protection hidden="1"/>
    </xf>
    <xf numFmtId="3" fontId="5" fillId="0" borderId="3" xfId="0" applyNumberFormat="1" applyFont="1" applyBorder="1" applyAlignment="1" applyProtection="1">
      <alignment vertical="center" wrapText="1"/>
      <protection hidden="1"/>
    </xf>
    <xf numFmtId="10" fontId="4" fillId="2" borderId="3" xfId="2" applyNumberFormat="1" applyFont="1" applyFill="1" applyBorder="1" applyAlignment="1" applyProtection="1">
      <alignment vertical="center"/>
      <protection locked="0"/>
    </xf>
    <xf numFmtId="0" fontId="3" fillId="0" borderId="3" xfId="0" applyFont="1" applyBorder="1" applyAlignment="1" applyProtection="1">
      <alignment horizontal="left" vertical="center"/>
      <protection hidden="1"/>
    </xf>
    <xf numFmtId="5" fontId="4" fillId="2" borderId="3" xfId="1" applyNumberFormat="1" applyFont="1" applyFill="1" applyBorder="1" applyProtection="1">
      <protection locked="0"/>
    </xf>
    <xf numFmtId="7" fontId="5" fillId="0" borderId="3" xfId="1" applyNumberFormat="1" applyFont="1" applyFill="1" applyBorder="1" applyProtection="1">
      <protection hidden="1"/>
    </xf>
    <xf numFmtId="164" fontId="4" fillId="2" borderId="3" xfId="1" applyNumberFormat="1" applyFont="1" applyFill="1" applyBorder="1" applyProtection="1">
      <protection locked="0"/>
    </xf>
    <xf numFmtId="10" fontId="4" fillId="2" borderId="3" xfId="1" applyNumberFormat="1" applyFont="1" applyFill="1" applyBorder="1" applyProtection="1">
      <protection locked="0"/>
    </xf>
    <xf numFmtId="0" fontId="2" fillId="0" borderId="4" xfId="0" applyFont="1" applyBorder="1" applyAlignment="1" applyProtection="1">
      <alignment vertical="center" wrapText="1"/>
      <protection hidden="1"/>
    </xf>
    <xf numFmtId="166" fontId="5" fillId="0" borderId="5" xfId="1" applyNumberFormat="1" applyFont="1" applyFill="1" applyBorder="1" applyAlignment="1" applyProtection="1">
      <alignment horizontal="right"/>
      <protection hidden="1"/>
    </xf>
    <xf numFmtId="0" fontId="3" fillId="0" borderId="4"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4" xfId="0" applyFont="1" applyBorder="1" applyAlignment="1" applyProtection="1">
      <alignment horizontal="left" wrapText="1"/>
      <protection hidden="1"/>
    </xf>
    <xf numFmtId="0" fontId="8" fillId="0" borderId="3"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3" borderId="7" xfId="0" applyFont="1" applyFill="1" applyBorder="1" applyAlignment="1" applyProtection="1">
      <alignment horizontal="right" vertical="center" wrapText="1"/>
      <protection hidden="1"/>
    </xf>
    <xf numFmtId="0" fontId="3" fillId="3" borderId="8" xfId="0" applyFont="1" applyFill="1" applyBorder="1" applyAlignment="1" applyProtection="1">
      <alignment horizontal="right" vertical="center" wrapText="1"/>
      <protection hidden="1"/>
    </xf>
    <xf numFmtId="0" fontId="3" fillId="3" borderId="10" xfId="0" applyFont="1" applyFill="1" applyBorder="1" applyAlignment="1" applyProtection="1">
      <alignment vertical="center" wrapText="1"/>
      <protection hidden="1"/>
    </xf>
    <xf numFmtId="0" fontId="3" fillId="3" borderId="11" xfId="0" applyFont="1" applyFill="1" applyBorder="1" applyAlignment="1" applyProtection="1">
      <alignment horizontal="right" vertical="center" wrapText="1"/>
      <protection hidden="1"/>
    </xf>
    <xf numFmtId="0" fontId="3" fillId="3" borderId="12" xfId="0" applyFont="1" applyFill="1" applyBorder="1" applyAlignment="1" applyProtection="1">
      <alignment horizontal="right" vertical="center" wrapText="1"/>
      <protection hidden="1"/>
    </xf>
    <xf numFmtId="0" fontId="3" fillId="4" borderId="7" xfId="0" applyFont="1" applyFill="1" applyBorder="1" applyAlignment="1" applyProtection="1">
      <alignment horizontal="right" vertical="center" wrapText="1"/>
      <protection hidden="1"/>
    </xf>
    <xf numFmtId="0" fontId="3" fillId="4" borderId="10" xfId="0" applyFont="1" applyFill="1" applyBorder="1" applyAlignment="1" applyProtection="1">
      <alignment vertical="center" wrapText="1"/>
      <protection hidden="1"/>
    </xf>
    <xf numFmtId="0" fontId="3" fillId="4" borderId="11" xfId="0" applyFont="1" applyFill="1" applyBorder="1" applyAlignment="1" applyProtection="1">
      <alignment horizontal="right" vertical="center" wrapText="1"/>
      <protection hidden="1"/>
    </xf>
    <xf numFmtId="0" fontId="3" fillId="4" borderId="12" xfId="0" applyFont="1" applyFill="1" applyBorder="1" applyAlignment="1" applyProtection="1">
      <alignment horizontal="right" vertical="center" wrapText="1"/>
      <protection hidden="1"/>
    </xf>
    <xf numFmtId="0" fontId="3" fillId="4" borderId="8" xfId="0" applyFont="1" applyFill="1" applyBorder="1" applyAlignment="1" applyProtection="1">
      <alignment horizontal="right" vertical="center" wrapText="1"/>
      <protection hidden="1"/>
    </xf>
    <xf numFmtId="0" fontId="2" fillId="0" borderId="3" xfId="0" applyFont="1" applyBorder="1" applyAlignment="1" applyProtection="1">
      <alignment horizontal="left" vertical="center"/>
      <protection hidden="1"/>
    </xf>
    <xf numFmtId="166" fontId="5" fillId="0" borderId="3" xfId="1" applyNumberFormat="1" applyFont="1" applyFill="1" applyBorder="1" applyProtection="1">
      <protection hidden="1"/>
    </xf>
    <xf numFmtId="0" fontId="2" fillId="0" borderId="5" xfId="0" applyFont="1" applyBorder="1" applyAlignment="1" applyProtection="1">
      <alignment horizontal="left" vertical="center"/>
      <protection hidden="1"/>
    </xf>
    <xf numFmtId="0" fontId="3" fillId="3" borderId="11" xfId="0" applyFont="1" applyFill="1" applyBorder="1" applyAlignment="1" applyProtection="1">
      <alignment vertical="center" wrapText="1"/>
      <protection hidden="1"/>
    </xf>
    <xf numFmtId="0" fontId="3" fillId="3" borderId="12" xfId="0" applyFont="1" applyFill="1" applyBorder="1" applyAlignment="1" applyProtection="1">
      <alignment vertical="center" wrapText="1"/>
      <protection hidden="1"/>
    </xf>
    <xf numFmtId="0" fontId="3" fillId="0" borderId="4" xfId="0" applyFont="1" applyBorder="1" applyAlignment="1" applyProtection="1">
      <alignment horizontal="left" vertical="center" wrapText="1"/>
      <protection hidden="1"/>
    </xf>
    <xf numFmtId="0" fontId="3" fillId="4" borderId="11" xfId="0" applyFont="1" applyFill="1" applyBorder="1" applyAlignment="1" applyProtection="1">
      <alignment vertical="center" wrapText="1"/>
      <protection hidden="1"/>
    </xf>
    <xf numFmtId="0" fontId="3" fillId="4" borderId="12" xfId="0" applyFont="1" applyFill="1" applyBorder="1" applyAlignment="1" applyProtection="1">
      <alignment vertical="center" wrapText="1"/>
      <protection hidden="1"/>
    </xf>
    <xf numFmtId="0" fontId="8" fillId="0" borderId="6"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3" fontId="5" fillId="0" borderId="3" xfId="0" applyNumberFormat="1" applyFont="1" applyBorder="1" applyAlignment="1" applyProtection="1">
      <alignment horizontal="right" vertical="center" wrapText="1"/>
      <protection hidden="1"/>
    </xf>
    <xf numFmtId="3" fontId="4" fillId="2" borderId="3" xfId="0" applyNumberFormat="1" applyFont="1" applyFill="1" applyBorder="1" applyAlignment="1" applyProtection="1">
      <alignment horizontal="right" vertical="center" wrapText="1"/>
      <protection locked="0"/>
    </xf>
    <xf numFmtId="14" fontId="5" fillId="0" borderId="3" xfId="0" applyNumberFormat="1" applyFont="1" applyBorder="1" applyProtection="1">
      <protection hidden="1"/>
    </xf>
    <xf numFmtId="5" fontId="3" fillId="3" borderId="3" xfId="0" applyNumberFormat="1"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protection hidden="1"/>
    </xf>
    <xf numFmtId="3" fontId="3" fillId="3" borderId="3" xfId="0" applyNumberFormat="1" applyFont="1" applyFill="1" applyBorder="1" applyAlignment="1" applyProtection="1">
      <alignment horizontal="center" vertical="center" wrapText="1"/>
      <protection hidden="1"/>
    </xf>
    <xf numFmtId="0" fontId="3" fillId="4" borderId="3" xfId="0" applyFont="1" applyFill="1" applyBorder="1" applyAlignment="1" applyProtection="1">
      <alignment horizontal="center"/>
      <protection hidden="1"/>
    </xf>
    <xf numFmtId="3" fontId="3" fillId="4" borderId="3" xfId="0" applyNumberFormat="1" applyFont="1" applyFill="1" applyBorder="1" applyAlignment="1" applyProtection="1">
      <alignment horizontal="center" vertical="center" wrapText="1"/>
      <protection hidden="1"/>
    </xf>
    <xf numFmtId="5" fontId="9" fillId="3" borderId="3" xfId="0" applyNumberFormat="1" applyFont="1" applyFill="1" applyBorder="1" applyAlignment="1" applyProtection="1">
      <alignment horizontal="center" vertical="center" wrapText="1"/>
      <protection hidden="1"/>
    </xf>
    <xf numFmtId="5" fontId="9" fillId="4" borderId="3" xfId="0" applyNumberFormat="1"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164" fontId="5" fillId="0" borderId="3" xfId="1" applyNumberFormat="1" applyFont="1" applyFill="1" applyBorder="1" applyProtection="1">
      <protection locked="0" hidden="1"/>
    </xf>
    <xf numFmtId="14" fontId="4" fillId="2" borderId="3" xfId="0" applyNumberFormat="1" applyFont="1" applyFill="1" applyBorder="1" applyProtection="1">
      <protection locked="0"/>
    </xf>
    <xf numFmtId="9" fontId="4" fillId="2" borderId="3" xfId="1" applyNumberFormat="1" applyFont="1" applyFill="1" applyBorder="1" applyProtection="1">
      <protection locked="0"/>
    </xf>
    <xf numFmtId="0" fontId="10" fillId="0" borderId="0" xfId="0" applyFont="1" applyProtection="1">
      <protection hidden="1"/>
    </xf>
    <xf numFmtId="0" fontId="3" fillId="3" borderId="7" xfId="0" applyFont="1" applyFill="1" applyBorder="1" applyProtection="1">
      <protection hidden="1"/>
    </xf>
    <xf numFmtId="0" fontId="2" fillId="3" borderId="7" xfId="0" applyFont="1" applyFill="1" applyBorder="1" applyProtection="1">
      <protection hidden="1"/>
    </xf>
    <xf numFmtId="0" fontId="2" fillId="3" borderId="0" xfId="0" applyFont="1" applyFill="1" applyProtection="1">
      <protection hidden="1"/>
    </xf>
    <xf numFmtId="0" fontId="2" fillId="0" borderId="0" xfId="0" applyFont="1" applyProtection="1">
      <protection hidden="1"/>
    </xf>
    <xf numFmtId="0" fontId="3" fillId="4" borderId="7" xfId="0" applyFont="1" applyFill="1" applyBorder="1" applyProtection="1">
      <protection hidden="1"/>
    </xf>
    <xf numFmtId="0" fontId="2" fillId="4" borderId="7" xfId="0" applyFont="1" applyFill="1" applyBorder="1" applyProtection="1">
      <protection hidden="1"/>
    </xf>
    <xf numFmtId="0" fontId="2" fillId="4" borderId="0" xfId="0" applyFont="1" applyFill="1" applyProtection="1">
      <protection hidden="1"/>
    </xf>
    <xf numFmtId="9" fontId="3" fillId="3" borderId="7" xfId="0" applyNumberFormat="1" applyFont="1" applyFill="1" applyBorder="1" applyAlignment="1" applyProtection="1">
      <alignment horizontal="center"/>
      <protection hidden="1"/>
    </xf>
    <xf numFmtId="10" fontId="3" fillId="3" borderId="7" xfId="2" applyNumberFormat="1" applyFont="1" applyFill="1" applyBorder="1" applyProtection="1">
      <protection hidden="1"/>
    </xf>
    <xf numFmtId="7" fontId="3" fillId="3" borderId="0" xfId="0" applyNumberFormat="1" applyFont="1" applyFill="1" applyProtection="1">
      <protection hidden="1"/>
    </xf>
    <xf numFmtId="5" fontId="3" fillId="3" borderId="7" xfId="0" applyNumberFormat="1" applyFont="1" applyFill="1" applyBorder="1" applyProtection="1">
      <protection hidden="1"/>
    </xf>
    <xf numFmtId="9" fontId="3" fillId="4" borderId="7" xfId="0" applyNumberFormat="1" applyFont="1" applyFill="1" applyBorder="1" applyAlignment="1" applyProtection="1">
      <alignment horizontal="center"/>
      <protection hidden="1"/>
    </xf>
    <xf numFmtId="10" fontId="3" fillId="4" borderId="7" xfId="2" applyNumberFormat="1" applyFont="1" applyFill="1" applyBorder="1" applyProtection="1">
      <protection hidden="1"/>
    </xf>
    <xf numFmtId="7" fontId="3" fillId="4" borderId="0" xfId="0" applyNumberFormat="1" applyFont="1" applyFill="1" applyProtection="1">
      <protection hidden="1"/>
    </xf>
    <xf numFmtId="5" fontId="3" fillId="4" borderId="7" xfId="0" applyNumberFormat="1" applyFont="1" applyFill="1" applyBorder="1" applyProtection="1">
      <protection hidden="1"/>
    </xf>
    <xf numFmtId="7" fontId="3" fillId="3" borderId="9" xfId="0" applyNumberFormat="1" applyFont="1" applyFill="1" applyBorder="1" applyProtection="1">
      <protection hidden="1"/>
    </xf>
    <xf numFmtId="7" fontId="3" fillId="4" borderId="9" xfId="0" applyNumberFormat="1" applyFont="1" applyFill="1" applyBorder="1" applyProtection="1">
      <protection hidden="1"/>
    </xf>
    <xf numFmtId="0" fontId="3" fillId="3" borderId="6" xfId="0" applyFont="1" applyFill="1" applyBorder="1" applyProtection="1">
      <protection hidden="1"/>
    </xf>
    <xf numFmtId="0" fontId="2" fillId="3" borderId="6" xfId="0" applyFont="1" applyFill="1" applyBorder="1" applyProtection="1">
      <protection hidden="1"/>
    </xf>
    <xf numFmtId="0" fontId="2" fillId="3" borderId="9" xfId="0" applyFont="1" applyFill="1" applyBorder="1" applyProtection="1">
      <protection hidden="1"/>
    </xf>
    <xf numFmtId="5" fontId="3" fillId="3" borderId="6" xfId="0" applyNumberFormat="1" applyFont="1" applyFill="1" applyBorder="1" applyProtection="1">
      <protection hidden="1"/>
    </xf>
    <xf numFmtId="0" fontId="3" fillId="4" borderId="6" xfId="0" applyFont="1" applyFill="1" applyBorder="1" applyProtection="1">
      <protection hidden="1"/>
    </xf>
    <xf numFmtId="0" fontId="2" fillId="4" borderId="6" xfId="0" applyFont="1" applyFill="1" applyBorder="1" applyProtection="1">
      <protection hidden="1"/>
    </xf>
    <xf numFmtId="0" fontId="2" fillId="4" borderId="9" xfId="0" applyFont="1" applyFill="1" applyBorder="1" applyProtection="1">
      <protection hidden="1"/>
    </xf>
    <xf numFmtId="5" fontId="3" fillId="4" borderId="6" xfId="0" applyNumberFormat="1" applyFont="1" applyFill="1" applyBorder="1" applyProtection="1">
      <protection hidden="1"/>
    </xf>
    <xf numFmtId="0" fontId="3" fillId="3" borderId="8" xfId="0" applyFont="1" applyFill="1" applyBorder="1" applyProtection="1">
      <protection hidden="1"/>
    </xf>
    <xf numFmtId="7" fontId="3" fillId="3" borderId="1" xfId="0" applyNumberFormat="1" applyFont="1" applyFill="1" applyBorder="1" applyProtection="1">
      <protection hidden="1"/>
    </xf>
    <xf numFmtId="7" fontId="3" fillId="3" borderId="2" xfId="0" applyNumberFormat="1" applyFont="1" applyFill="1" applyBorder="1" applyProtection="1">
      <protection hidden="1"/>
    </xf>
    <xf numFmtId="5" fontId="3" fillId="3" borderId="8" xfId="0" applyNumberFormat="1" applyFont="1" applyFill="1" applyBorder="1" applyProtection="1">
      <protection hidden="1"/>
    </xf>
    <xf numFmtId="0" fontId="3" fillId="4" borderId="8" xfId="0" applyFont="1" applyFill="1" applyBorder="1" applyProtection="1">
      <protection hidden="1"/>
    </xf>
    <xf numFmtId="7" fontId="3" fillId="4" borderId="1" xfId="0" applyNumberFormat="1" applyFont="1" applyFill="1" applyBorder="1" applyProtection="1">
      <protection hidden="1"/>
    </xf>
    <xf numFmtId="7" fontId="3" fillId="4" borderId="2" xfId="0" applyNumberFormat="1" applyFont="1" applyFill="1" applyBorder="1" applyProtection="1">
      <protection hidden="1"/>
    </xf>
    <xf numFmtId="5" fontId="3" fillId="4" borderId="8" xfId="0" applyNumberFormat="1" applyFont="1" applyFill="1" applyBorder="1" applyProtection="1">
      <protection hidden="1"/>
    </xf>
    <xf numFmtId="0" fontId="11" fillId="3" borderId="6" xfId="0" applyFont="1" applyFill="1" applyBorder="1" applyAlignment="1" applyProtection="1">
      <alignment vertical="center"/>
      <protection hidden="1"/>
    </xf>
    <xf numFmtId="0" fontId="11" fillId="4" borderId="6" xfId="0" applyFont="1" applyFill="1" applyBorder="1" applyAlignment="1" applyProtection="1">
      <alignment vertical="center"/>
      <protection hidden="1"/>
    </xf>
    <xf numFmtId="5" fontId="3" fillId="3" borderId="0" xfId="0" applyNumberFormat="1" applyFont="1" applyFill="1" applyProtection="1">
      <protection hidden="1"/>
    </xf>
    <xf numFmtId="5" fontId="9" fillId="3" borderId="7" xfId="0" applyNumberFormat="1" applyFont="1" applyFill="1" applyBorder="1" applyProtection="1">
      <protection hidden="1"/>
    </xf>
    <xf numFmtId="10" fontId="4" fillId="2" borderId="7" xfId="2" applyNumberFormat="1" applyFont="1" applyFill="1" applyBorder="1" applyProtection="1">
      <protection locked="0"/>
    </xf>
    <xf numFmtId="5" fontId="3" fillId="4" borderId="0" xfId="0" applyNumberFormat="1" applyFont="1" applyFill="1" applyProtection="1">
      <protection hidden="1"/>
    </xf>
    <xf numFmtId="5" fontId="9" fillId="4" borderId="7" xfId="0" applyNumberFormat="1" applyFont="1" applyFill="1" applyBorder="1" applyProtection="1">
      <protection hidden="1"/>
    </xf>
    <xf numFmtId="9" fontId="3" fillId="3" borderId="7" xfId="0" applyNumberFormat="1" applyFont="1" applyFill="1" applyBorder="1" applyAlignment="1" applyProtection="1">
      <alignment horizontal="center" vertical="top"/>
      <protection hidden="1"/>
    </xf>
    <xf numFmtId="0" fontId="11" fillId="3" borderId="8" xfId="0" applyFont="1" applyFill="1" applyBorder="1" applyAlignment="1" applyProtection="1">
      <alignment vertical="center"/>
      <protection hidden="1"/>
    </xf>
    <xf numFmtId="5" fontId="3" fillId="3" borderId="1" xfId="0" applyNumberFormat="1" applyFont="1" applyFill="1" applyBorder="1" applyProtection="1">
      <protection hidden="1"/>
    </xf>
    <xf numFmtId="5" fontId="9" fillId="3" borderId="3" xfId="0" applyNumberFormat="1" applyFont="1" applyFill="1" applyBorder="1" applyProtection="1">
      <protection hidden="1"/>
    </xf>
    <xf numFmtId="0" fontId="11" fillId="4" borderId="8" xfId="0" applyFont="1" applyFill="1" applyBorder="1" applyAlignment="1" applyProtection="1">
      <alignment vertical="center"/>
      <protection hidden="1"/>
    </xf>
    <xf numFmtId="5" fontId="3" fillId="4" borderId="1" xfId="0" applyNumberFormat="1" applyFont="1" applyFill="1" applyBorder="1" applyProtection="1">
      <protection hidden="1"/>
    </xf>
    <xf numFmtId="5" fontId="9" fillId="4" borderId="3" xfId="0" applyNumberFormat="1" applyFont="1" applyFill="1" applyBorder="1" applyProtection="1">
      <protection hidden="1"/>
    </xf>
    <xf numFmtId="0" fontId="12" fillId="3" borderId="6" xfId="0" applyFont="1" applyFill="1" applyBorder="1" applyProtection="1">
      <protection hidden="1"/>
    </xf>
    <xf numFmtId="0" fontId="12" fillId="4" borderId="6" xfId="0" applyFont="1" applyFill="1" applyBorder="1" applyProtection="1">
      <protection hidden="1"/>
    </xf>
    <xf numFmtId="0" fontId="3" fillId="0" borderId="0" xfId="0" applyFont="1" applyAlignment="1" applyProtection="1">
      <alignment vertical="center"/>
      <protection hidden="1"/>
    </xf>
    <xf numFmtId="0" fontId="13" fillId="0" borderId="0" xfId="0" applyFont="1" applyAlignment="1" applyProtection="1">
      <alignment vertical="center"/>
      <protection hidden="1"/>
    </xf>
    <xf numFmtId="0" fontId="14" fillId="0" borderId="0" xfId="0" applyFont="1" applyAlignment="1" applyProtection="1">
      <alignment horizontal="center" vertical="center" wrapText="1"/>
      <protection hidden="1"/>
    </xf>
    <xf numFmtId="0" fontId="10" fillId="0" borderId="5" xfId="0" applyFont="1" applyBorder="1" applyProtection="1">
      <protection hidden="1"/>
    </xf>
    <xf numFmtId="0" fontId="15" fillId="0" borderId="0" xfId="0" applyFont="1" applyAlignment="1" applyProtection="1">
      <alignment horizontal="center" vertical="center"/>
      <protection hidden="1"/>
    </xf>
    <xf numFmtId="168" fontId="10" fillId="0" borderId="0" xfId="0" applyNumberFormat="1" applyFont="1" applyProtection="1">
      <protection hidden="1"/>
    </xf>
    <xf numFmtId="168" fontId="10" fillId="0" borderId="0" xfId="0" applyNumberFormat="1" applyFont="1" applyAlignment="1">
      <alignment horizontal="center"/>
    </xf>
    <xf numFmtId="0" fontId="10" fillId="0" borderId="0" xfId="0" applyFont="1" applyAlignment="1">
      <alignment horizontal="center"/>
    </xf>
    <xf numFmtId="0" fontId="16" fillId="0" borderId="5" xfId="0" applyFont="1" applyBorder="1" applyAlignment="1" applyProtection="1">
      <alignment vertical="center" wrapText="1"/>
      <protection hidden="1"/>
    </xf>
    <xf numFmtId="0" fontId="13" fillId="0" borderId="0" xfId="0" applyFont="1" applyProtection="1">
      <protection hidden="1"/>
    </xf>
    <xf numFmtId="5" fontId="10" fillId="0" borderId="0" xfId="1" applyNumberFormat="1" applyFont="1" applyProtection="1">
      <protection hidden="1"/>
    </xf>
    <xf numFmtId="165" fontId="17" fillId="0" borderId="0" xfId="2" applyNumberFormat="1" applyFont="1" applyAlignment="1" applyProtection="1">
      <protection hidden="1"/>
    </xf>
    <xf numFmtId="165" fontId="17" fillId="0" borderId="0" xfId="2" applyNumberFormat="1" applyFont="1" applyProtection="1">
      <protection hidden="1"/>
    </xf>
    <xf numFmtId="5" fontId="2" fillId="0" borderId="0" xfId="1" applyNumberFormat="1" applyFont="1" applyProtection="1">
      <protection hidden="1"/>
    </xf>
    <xf numFmtId="165" fontId="18" fillId="0" borderId="0" xfId="2" applyNumberFormat="1" applyFont="1" applyAlignment="1" applyProtection="1">
      <protection hidden="1"/>
    </xf>
    <xf numFmtId="165" fontId="18" fillId="0" borderId="0" xfId="2" applyNumberFormat="1" applyFont="1" applyProtection="1">
      <protection hidden="1"/>
    </xf>
    <xf numFmtId="167" fontId="2" fillId="3" borderId="7" xfId="0" applyNumberFormat="1" applyFont="1" applyFill="1" applyBorder="1" applyProtection="1">
      <protection hidden="1"/>
    </xf>
    <xf numFmtId="0" fontId="10" fillId="3" borderId="7" xfId="0" applyFont="1" applyFill="1" applyBorder="1" applyProtection="1">
      <protection hidden="1"/>
    </xf>
    <xf numFmtId="167" fontId="2" fillId="4" borderId="7" xfId="0" applyNumberFormat="1" applyFont="1" applyFill="1" applyBorder="1" applyProtection="1">
      <protection hidden="1"/>
    </xf>
    <xf numFmtId="0" fontId="10" fillId="4" borderId="7" xfId="0" applyFont="1" applyFill="1" applyBorder="1" applyProtection="1">
      <protection hidden="1"/>
    </xf>
    <xf numFmtId="166" fontId="3" fillId="3" borderId="7" xfId="0" applyNumberFormat="1" applyFont="1" applyFill="1" applyBorder="1" applyProtection="1">
      <protection hidden="1"/>
    </xf>
    <xf numFmtId="5" fontId="14" fillId="3" borderId="7" xfId="0" applyNumberFormat="1" applyFont="1" applyFill="1" applyBorder="1" applyProtection="1">
      <protection hidden="1"/>
    </xf>
    <xf numFmtId="0" fontId="19" fillId="0" borderId="0" xfId="0" applyFont="1" applyAlignment="1" applyProtection="1">
      <alignment vertical="center"/>
      <protection hidden="1"/>
    </xf>
    <xf numFmtId="166" fontId="3" fillId="4" borderId="7" xfId="0" applyNumberFormat="1" applyFont="1" applyFill="1" applyBorder="1" applyProtection="1">
      <protection hidden="1"/>
    </xf>
    <xf numFmtId="5" fontId="14" fillId="4" borderId="7" xfId="0" applyNumberFormat="1" applyFont="1" applyFill="1" applyBorder="1" applyProtection="1">
      <protection hidden="1"/>
    </xf>
    <xf numFmtId="166" fontId="3" fillId="3" borderId="3" xfId="0" applyNumberFormat="1" applyFont="1" applyFill="1" applyBorder="1" applyProtection="1">
      <protection hidden="1"/>
    </xf>
    <xf numFmtId="5" fontId="14" fillId="3" borderId="3" xfId="0" applyNumberFormat="1" applyFont="1" applyFill="1" applyBorder="1" applyProtection="1">
      <protection hidden="1"/>
    </xf>
    <xf numFmtId="166" fontId="3" fillId="4" borderId="3" xfId="0" applyNumberFormat="1" applyFont="1" applyFill="1" applyBorder="1" applyProtection="1">
      <protection hidden="1"/>
    </xf>
    <xf numFmtId="5" fontId="14" fillId="4" borderId="3" xfId="0" applyNumberFormat="1" applyFont="1" applyFill="1" applyBorder="1" applyProtection="1">
      <protection hidden="1"/>
    </xf>
    <xf numFmtId="166" fontId="2" fillId="3" borderId="7" xfId="0" applyNumberFormat="1" applyFont="1" applyFill="1" applyBorder="1" applyProtection="1">
      <protection hidden="1"/>
    </xf>
    <xf numFmtId="166" fontId="2" fillId="4" borderId="7" xfId="0" applyNumberFormat="1" applyFont="1" applyFill="1" applyBorder="1" applyProtection="1">
      <protection hidden="1"/>
    </xf>
    <xf numFmtId="0" fontId="11" fillId="3" borderId="7" xfId="0" applyFont="1" applyFill="1" applyBorder="1" applyAlignment="1" applyProtection="1">
      <alignment vertical="center"/>
      <protection hidden="1"/>
    </xf>
    <xf numFmtId="5" fontId="2" fillId="3" borderId="7" xfId="0" applyNumberFormat="1" applyFont="1" applyFill="1" applyBorder="1" applyProtection="1">
      <protection hidden="1"/>
    </xf>
    <xf numFmtId="0" fontId="11" fillId="4" borderId="7" xfId="0" applyFont="1" applyFill="1" applyBorder="1" applyAlignment="1" applyProtection="1">
      <alignment vertical="center"/>
      <protection hidden="1"/>
    </xf>
    <xf numFmtId="5" fontId="2" fillId="4" borderId="7" xfId="0" applyNumberFormat="1" applyFont="1" applyFill="1" applyBorder="1" applyProtection="1">
      <protection hidden="1"/>
    </xf>
    <xf numFmtId="5" fontId="20" fillId="3" borderId="7" xfId="0" applyNumberFormat="1" applyFont="1" applyFill="1" applyBorder="1" applyProtection="1">
      <protection hidden="1"/>
    </xf>
    <xf numFmtId="166" fontId="9" fillId="3" borderId="7" xfId="0" applyNumberFormat="1" applyFont="1" applyFill="1" applyBorder="1" applyProtection="1">
      <protection hidden="1"/>
    </xf>
    <xf numFmtId="5" fontId="20" fillId="4" borderId="7" xfId="0" applyNumberFormat="1" applyFont="1" applyFill="1" applyBorder="1" applyProtection="1">
      <protection hidden="1"/>
    </xf>
    <xf numFmtId="166" fontId="9" fillId="4" borderId="7" xfId="0" applyNumberFormat="1" applyFont="1" applyFill="1" applyBorder="1" applyProtection="1">
      <protection hidden="1"/>
    </xf>
    <xf numFmtId="5" fontId="3" fillId="3" borderId="3" xfId="0" applyNumberFormat="1" applyFont="1" applyFill="1" applyBorder="1" applyProtection="1">
      <protection hidden="1"/>
    </xf>
    <xf numFmtId="5" fontId="3" fillId="4" borderId="3" xfId="0" applyNumberFormat="1" applyFont="1" applyFill="1" applyBorder="1" applyProtection="1">
      <protection hidden="1"/>
    </xf>
    <xf numFmtId="0" fontId="12" fillId="3" borderId="7" xfId="0" applyFont="1" applyFill="1" applyBorder="1" applyProtection="1">
      <protection hidden="1"/>
    </xf>
    <xf numFmtId="0" fontId="12" fillId="4" borderId="7" xfId="0" applyFont="1" applyFill="1" applyBorder="1" applyProtection="1">
      <protection hidden="1"/>
    </xf>
    <xf numFmtId="0" fontId="16" fillId="0" borderId="0" xfId="0" applyFont="1" applyAlignment="1" applyProtection="1">
      <alignment horizontal="left" vertical="center" wrapText="1"/>
      <protection hidden="1"/>
    </xf>
    <xf numFmtId="0" fontId="10" fillId="0" borderId="0" xfId="0" applyFont="1" applyAlignment="1" applyProtection="1">
      <alignment horizontal="left"/>
      <protection hidden="1"/>
    </xf>
    <xf numFmtId="0" fontId="10" fillId="0" borderId="4" xfId="0" applyFont="1" applyBorder="1" applyProtection="1">
      <protection hidden="1"/>
    </xf>
    <xf numFmtId="0" fontId="6" fillId="0" borderId="0" xfId="0" applyFont="1" applyAlignment="1" applyProtection="1">
      <alignment horizontal="center" vertical="center"/>
      <protection hidden="1"/>
    </xf>
    <xf numFmtId="3" fontId="10" fillId="0" borderId="0" xfId="0" applyNumberFormat="1" applyFont="1" applyAlignment="1" applyProtection="1">
      <alignment horizontal="center" vertical="center"/>
      <protection hidden="1"/>
    </xf>
    <xf numFmtId="7" fontId="3" fillId="3" borderId="3" xfId="0" applyNumberFormat="1" applyFont="1" applyFill="1" applyBorder="1" applyAlignment="1" applyProtection="1">
      <alignment horizontal="center" vertical="center"/>
      <protection hidden="1"/>
    </xf>
    <xf numFmtId="7" fontId="10" fillId="0" borderId="0" xfId="0" applyNumberFormat="1" applyFont="1" applyAlignment="1" applyProtection="1">
      <alignment horizontal="center" vertical="center"/>
      <protection hidden="1"/>
    </xf>
    <xf numFmtId="7" fontId="3" fillId="4" borderId="3" xfId="0" applyNumberFormat="1" applyFont="1" applyFill="1" applyBorder="1" applyAlignment="1" applyProtection="1">
      <alignment horizontal="center" vertical="center"/>
      <protection hidden="1"/>
    </xf>
    <xf numFmtId="5" fontId="14" fillId="0" borderId="0" xfId="0" applyNumberFormat="1" applyFont="1" applyAlignment="1" applyProtection="1">
      <alignment vertical="center"/>
      <protection hidden="1"/>
    </xf>
    <xf numFmtId="0" fontId="14" fillId="0" borderId="0" xfId="0" applyFont="1" applyAlignment="1" applyProtection="1">
      <alignment vertical="center"/>
      <protection hidden="1"/>
    </xf>
    <xf numFmtId="5" fontId="3" fillId="4" borderId="3" xfId="0" applyNumberFormat="1" applyFont="1" applyFill="1" applyBorder="1" applyAlignment="1" applyProtection="1">
      <alignment horizontal="center" vertical="center"/>
      <protection hidden="1"/>
    </xf>
    <xf numFmtId="10" fontId="5" fillId="4" borderId="7" xfId="2" applyNumberFormat="1" applyFont="1" applyFill="1" applyBorder="1" applyProtection="1">
      <protection hidden="1"/>
    </xf>
    <xf numFmtId="0" fontId="3" fillId="4" borderId="6" xfId="0" applyFont="1" applyFill="1" applyBorder="1" applyAlignment="1" applyProtection="1">
      <alignment vertical="center" wrapText="1"/>
      <protection hidden="1"/>
    </xf>
    <xf numFmtId="0" fontId="3" fillId="4" borderId="8" xfId="0" applyFont="1" applyFill="1" applyBorder="1" applyAlignment="1" applyProtection="1">
      <alignment vertical="center" wrapText="1"/>
      <protection hidden="1"/>
    </xf>
    <xf numFmtId="0" fontId="3" fillId="3" borderId="6" xfId="0" applyFont="1" applyFill="1" applyBorder="1" applyAlignment="1" applyProtection="1">
      <alignment vertical="center" wrapText="1"/>
      <protection hidden="1"/>
    </xf>
    <xf numFmtId="0" fontId="3" fillId="3" borderId="8" xfId="0" applyFont="1" applyFill="1" applyBorder="1" applyAlignment="1" applyProtection="1">
      <alignment vertical="center" wrapText="1"/>
      <protection hidden="1"/>
    </xf>
    <xf numFmtId="166" fontId="5" fillId="0" borderId="5" xfId="1" applyNumberFormat="1" applyFont="1" applyFill="1" applyBorder="1" applyAlignment="1" applyProtection="1">
      <alignment horizontal="left"/>
      <protection hidden="1"/>
    </xf>
    <xf numFmtId="0" fontId="4" fillId="0" borderId="0" xfId="0" applyFont="1" applyAlignment="1" applyProtection="1">
      <alignment horizontal="left" vertical="center" wrapText="1"/>
      <protection hidden="1"/>
    </xf>
    <xf numFmtId="0" fontId="7" fillId="0" borderId="4"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10" fontId="5" fillId="0" borderId="0" xfId="2" applyNumberFormat="1"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3" xfId="0" applyFont="1" applyBorder="1" applyAlignment="1" applyProtection="1">
      <alignment horizontal="center" vertical="center"/>
      <protection hidden="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DEF7D-23F2-4608-A6E8-BBEE6BB874EE}">
  <dimension ref="A1:Q46"/>
  <sheetViews>
    <sheetView tabSelected="1" zoomScale="80" zoomScaleNormal="80" workbookViewId="0">
      <selection activeCell="D4" sqref="D4"/>
    </sheetView>
  </sheetViews>
  <sheetFormatPr defaultColWidth="8.7265625" defaultRowHeight="20.25" customHeight="1" x14ac:dyDescent="0.3"/>
  <cols>
    <col min="1" max="1" width="44.7265625" style="4" customWidth="1"/>
    <col min="2" max="2" width="16.81640625" style="4" customWidth="1"/>
    <col min="3" max="3" width="16.81640625" style="72" customWidth="1"/>
    <col min="4" max="4" width="17.81640625" style="72" customWidth="1"/>
    <col min="5" max="5" width="17.81640625" style="72" hidden="1" customWidth="1"/>
    <col min="6" max="6" width="23.7265625" style="72" customWidth="1"/>
    <col min="7" max="7" width="22.26953125" style="72" customWidth="1"/>
    <col min="8" max="8" width="24.54296875" style="72" customWidth="1"/>
    <col min="9" max="9" width="4.26953125" style="72" customWidth="1"/>
    <col min="10" max="10" width="35.1796875" style="72" customWidth="1"/>
    <col min="11" max="11" width="16.81640625" style="72" customWidth="1"/>
    <col min="12" max="12" width="15.54296875" style="72" customWidth="1"/>
    <col min="13" max="13" width="19.1796875" style="72" customWidth="1"/>
    <col min="14" max="14" width="19.1796875" style="72" hidden="1" customWidth="1"/>
    <col min="15" max="15" width="23.7265625" style="72" customWidth="1"/>
    <col min="16" max="16" width="17.81640625" style="72" customWidth="1"/>
    <col min="17" max="17" width="24.54296875" style="72" customWidth="1"/>
    <col min="18" max="16384" width="8.7265625" style="72"/>
  </cols>
  <sheetData>
    <row r="1" spans="1:8" ht="20.25" customHeight="1" x14ac:dyDescent="0.3">
      <c r="A1" s="122" t="s">
        <v>38</v>
      </c>
      <c r="B1" s="122"/>
      <c r="F1" s="123"/>
      <c r="G1" s="123"/>
      <c r="H1" s="123"/>
    </row>
    <row r="2" spans="1:8" ht="39" customHeight="1" x14ac:dyDescent="0.3">
      <c r="A2" s="182" t="s">
        <v>55</v>
      </c>
      <c r="B2" s="182"/>
      <c r="C2" s="182"/>
      <c r="D2" s="182"/>
      <c r="E2" s="182"/>
      <c r="F2" s="182"/>
      <c r="G2" s="182"/>
      <c r="H2" s="182"/>
    </row>
    <row r="3" spans="1:8" ht="33.5" customHeight="1" x14ac:dyDescent="0.3">
      <c r="A3" s="2"/>
      <c r="B3" s="34" t="s">
        <v>29</v>
      </c>
      <c r="C3" s="34" t="s">
        <v>32</v>
      </c>
    </row>
    <row r="4" spans="1:8" ht="35.5" customHeight="1" x14ac:dyDescent="0.3">
      <c r="A4" s="17" t="s">
        <v>5</v>
      </c>
      <c r="B4" s="18" t="s">
        <v>30</v>
      </c>
      <c r="C4" s="18" t="s">
        <v>31</v>
      </c>
      <c r="D4" s="124"/>
      <c r="E4" s="124"/>
    </row>
    <row r="5" spans="1:8" ht="20.25" customHeight="1" x14ac:dyDescent="0.3">
      <c r="A5" s="17" t="s">
        <v>0</v>
      </c>
      <c r="B5" s="19"/>
      <c r="C5" s="19"/>
      <c r="D5" s="186"/>
      <c r="E5" s="5"/>
    </row>
    <row r="6" spans="1:8" ht="20.25" customHeight="1" x14ac:dyDescent="0.3">
      <c r="A6" s="17" t="s">
        <v>1</v>
      </c>
      <c r="B6" s="19"/>
      <c r="C6" s="19"/>
      <c r="D6" s="186"/>
      <c r="E6" s="5"/>
    </row>
    <row r="7" spans="1:8" ht="20.25" customHeight="1" x14ac:dyDescent="0.3">
      <c r="A7" s="17" t="s">
        <v>2</v>
      </c>
      <c r="B7" s="19"/>
      <c r="C7" s="19"/>
      <c r="D7" s="186"/>
      <c r="E7" s="5"/>
    </row>
    <row r="8" spans="1:8" ht="20.25" customHeight="1" x14ac:dyDescent="0.3">
      <c r="A8" s="17" t="s">
        <v>3</v>
      </c>
      <c r="B8" s="19"/>
      <c r="C8" s="19"/>
      <c r="D8" s="186"/>
      <c r="E8" s="5"/>
    </row>
    <row r="9" spans="1:8" ht="20.25" customHeight="1" x14ac:dyDescent="0.3">
      <c r="A9" s="20" t="s">
        <v>46</v>
      </c>
      <c r="B9" s="19"/>
      <c r="C9" s="21"/>
      <c r="D9" s="5"/>
      <c r="E9" s="5"/>
    </row>
    <row r="10" spans="1:8" ht="26" x14ac:dyDescent="0.3">
      <c r="A10" s="17" t="s">
        <v>50</v>
      </c>
      <c r="B10" s="22">
        <f>SUM(B5:B9)</f>
        <v>0</v>
      </c>
      <c r="C10" s="22">
        <f>SUM(C5:C9)</f>
        <v>0</v>
      </c>
      <c r="D10" s="7"/>
      <c r="E10" s="7"/>
    </row>
    <row r="11" spans="1:8" ht="20.25" customHeight="1" x14ac:dyDescent="0.3">
      <c r="A11" s="3"/>
      <c r="B11" s="6"/>
      <c r="D11" s="7"/>
      <c r="E11" s="7"/>
    </row>
    <row r="12" spans="1:8" ht="20.25" customHeight="1" x14ac:dyDescent="0.3">
      <c r="A12" s="33" t="s">
        <v>51</v>
      </c>
      <c r="B12" s="125"/>
      <c r="C12" s="23"/>
      <c r="D12" s="126"/>
      <c r="E12" s="126"/>
    </row>
    <row r="14" spans="1:8" ht="20.25" customHeight="1" x14ac:dyDescent="0.3">
      <c r="A14" s="122" t="s">
        <v>41</v>
      </c>
      <c r="B14" s="122"/>
    </row>
    <row r="15" spans="1:8" ht="42.75" customHeight="1" x14ac:dyDescent="0.3">
      <c r="A15" s="182" t="s">
        <v>54</v>
      </c>
      <c r="B15" s="182"/>
      <c r="C15" s="182"/>
      <c r="D15" s="182"/>
      <c r="E15" s="182"/>
      <c r="F15" s="182"/>
      <c r="G15" s="182"/>
      <c r="H15" s="182"/>
    </row>
    <row r="16" spans="1:8" ht="20.25" customHeight="1" x14ac:dyDescent="0.3">
      <c r="A16" s="24" t="s">
        <v>6</v>
      </c>
      <c r="B16" s="24"/>
      <c r="C16" s="25"/>
    </row>
    <row r="17" spans="1:17" ht="20.25" customHeight="1" x14ac:dyDescent="0.3">
      <c r="A17" s="31" t="s">
        <v>22</v>
      </c>
      <c r="B17" s="32"/>
      <c r="C17" s="26">
        <f>IF(B10=0,0,C16/B10)</f>
        <v>0</v>
      </c>
    </row>
    <row r="18" spans="1:17" ht="20.25" customHeight="1" x14ac:dyDescent="0.3">
      <c r="A18" s="31" t="s">
        <v>67</v>
      </c>
      <c r="B18" s="32"/>
      <c r="C18" s="27"/>
      <c r="D18" s="14">
        <v>2023</v>
      </c>
      <c r="E18" s="127"/>
      <c r="F18" s="14">
        <v>2024</v>
      </c>
      <c r="G18" s="14">
        <v>2025</v>
      </c>
    </row>
    <row r="19" spans="1:17" ht="20.25" customHeight="1" x14ac:dyDescent="0.3">
      <c r="A19" s="181" t="s">
        <v>52</v>
      </c>
      <c r="C19" s="70"/>
      <c r="D19" s="128">
        <f>IF($C$18=2023,DATE(YEAR($C$19),12,31)-$C$19+1,0)</f>
        <v>0</v>
      </c>
      <c r="E19" s="127"/>
      <c r="F19" s="128">
        <f>IF($C$18=2023,366,IF($C$18=2024,DATE(YEAR($C$19),12,31)-$C$19+1,0))</f>
        <v>0</v>
      </c>
      <c r="G19" s="128">
        <f>IF($C$18=2023,365,IF($C$18=2024,365,IF($C$18=2025,DATE(YEAR($C$19),12,31)-$C$19+1,0)))</f>
        <v>0</v>
      </c>
      <c r="H19" s="129"/>
      <c r="J19" s="129"/>
    </row>
    <row r="20" spans="1:17" ht="20.25" customHeight="1" x14ac:dyDescent="0.3">
      <c r="A20" s="31" t="s">
        <v>40</v>
      </c>
      <c r="B20" s="130"/>
      <c r="C20" s="28"/>
      <c r="F20" s="131"/>
      <c r="G20" s="131"/>
      <c r="H20" s="131"/>
    </row>
    <row r="21" spans="1:17" ht="20.25" customHeight="1" x14ac:dyDescent="0.3">
      <c r="A21" s="16" t="s">
        <v>18</v>
      </c>
      <c r="B21" s="16"/>
      <c r="C21" s="187" t="s">
        <v>26</v>
      </c>
      <c r="D21" s="187"/>
      <c r="E21" s="187"/>
      <c r="F21" s="187"/>
      <c r="G21" s="187"/>
      <c r="H21" s="123"/>
    </row>
    <row r="22" spans="1:17" ht="20.25" customHeight="1" x14ac:dyDescent="0.3">
      <c r="A22" s="8"/>
      <c r="B22" s="8"/>
    </row>
    <row r="23" spans="1:17" ht="20.25" customHeight="1" x14ac:dyDescent="0.3">
      <c r="A23" s="122" t="s">
        <v>44</v>
      </c>
      <c r="B23" s="122"/>
      <c r="D23" s="132"/>
      <c r="E23" s="132"/>
      <c r="O23" s="133"/>
      <c r="P23" s="133"/>
      <c r="Q23" s="133"/>
    </row>
    <row r="24" spans="1:17" ht="20.25" customHeight="1" x14ac:dyDescent="0.3">
      <c r="A24" s="2" t="s">
        <v>66</v>
      </c>
      <c r="B24" s="2"/>
      <c r="D24" s="132"/>
      <c r="E24" s="132"/>
      <c r="O24" s="134"/>
      <c r="P24" s="134"/>
      <c r="Q24" s="134"/>
    </row>
    <row r="25" spans="1:17" ht="20.25" customHeight="1" x14ac:dyDescent="0.3">
      <c r="A25" s="183" t="s">
        <v>24</v>
      </c>
      <c r="B25" s="184"/>
      <c r="C25" s="184"/>
      <c r="D25" s="184"/>
      <c r="E25" s="184"/>
      <c r="F25" s="184"/>
      <c r="G25" s="184"/>
      <c r="H25" s="185"/>
      <c r="J25" s="183" t="s">
        <v>25</v>
      </c>
      <c r="K25" s="184"/>
      <c r="L25" s="184"/>
      <c r="M25" s="184"/>
      <c r="N25" s="184"/>
      <c r="O25" s="184"/>
      <c r="P25" s="184"/>
      <c r="Q25" s="185"/>
    </row>
    <row r="26" spans="1:17" ht="102.75" customHeight="1" x14ac:dyDescent="0.3">
      <c r="A26" s="53" t="s">
        <v>14</v>
      </c>
      <c r="B26" s="18" t="s">
        <v>21</v>
      </c>
      <c r="C26" s="35" t="s">
        <v>20</v>
      </c>
      <c r="D26" s="37" t="s">
        <v>45</v>
      </c>
      <c r="E26" s="36"/>
      <c r="F26" s="68" t="s">
        <v>56</v>
      </c>
      <c r="G26" s="68" t="s">
        <v>57</v>
      </c>
      <c r="H26" s="68" t="s">
        <v>61</v>
      </c>
      <c r="J26" s="53" t="s">
        <v>14</v>
      </c>
      <c r="K26" s="18" t="s">
        <v>21</v>
      </c>
      <c r="L26" s="35" t="s">
        <v>20</v>
      </c>
      <c r="M26" s="37" t="s">
        <v>45</v>
      </c>
      <c r="N26" s="36"/>
      <c r="O26" s="18" t="s">
        <v>56</v>
      </c>
      <c r="P26" s="18" t="s">
        <v>57</v>
      </c>
      <c r="Q26" s="18" t="s">
        <v>58</v>
      </c>
    </row>
    <row r="27" spans="1:17" s="76" customFormat="1" ht="20.25" customHeight="1" x14ac:dyDescent="0.3">
      <c r="A27" s="179" t="s">
        <v>9</v>
      </c>
      <c r="B27" s="73"/>
      <c r="C27" s="74"/>
      <c r="D27" s="75"/>
      <c r="E27" s="75"/>
      <c r="F27" s="74"/>
      <c r="G27" s="74"/>
      <c r="H27" s="74"/>
      <c r="J27" s="177" t="s">
        <v>9</v>
      </c>
      <c r="K27" s="77"/>
      <c r="L27" s="78"/>
      <c r="M27" s="79"/>
      <c r="N27" s="79"/>
      <c r="O27" s="78"/>
      <c r="P27" s="78"/>
      <c r="Q27" s="78"/>
    </row>
    <row r="28" spans="1:17" s="76" customFormat="1" ht="20.25" customHeight="1" x14ac:dyDescent="0.85">
      <c r="A28" s="38" t="s">
        <v>8</v>
      </c>
      <c r="B28" s="80">
        <v>0.8</v>
      </c>
      <c r="C28" s="81">
        <v>1.2E-2</v>
      </c>
      <c r="D28" s="82">
        <f>$C$17*B28*(1+C28)</f>
        <v>0</v>
      </c>
      <c r="E28" s="82"/>
      <c r="F28" s="83"/>
      <c r="G28" s="83"/>
      <c r="H28" s="83"/>
      <c r="J28" s="43" t="s">
        <v>8</v>
      </c>
      <c r="K28" s="84">
        <v>0.8</v>
      </c>
      <c r="L28" s="85">
        <v>1.2E-2</v>
      </c>
      <c r="M28" s="86">
        <f>$C$17*K28*(1+L28)</f>
        <v>0</v>
      </c>
      <c r="N28" s="86"/>
      <c r="O28" s="87"/>
      <c r="P28" s="87"/>
      <c r="Q28" s="87"/>
    </row>
    <row r="29" spans="1:17" s="76" customFormat="1" ht="20.25" customHeight="1" x14ac:dyDescent="0.85">
      <c r="A29" s="38" t="s">
        <v>7</v>
      </c>
      <c r="B29" s="80">
        <v>0.2</v>
      </c>
      <c r="C29" s="81">
        <v>-0.15229999999999999</v>
      </c>
      <c r="D29" s="82">
        <f>$C$17*B29*(1+C29)</f>
        <v>0</v>
      </c>
      <c r="E29" s="82"/>
      <c r="F29" s="83"/>
      <c r="G29" s="83"/>
      <c r="H29" s="83"/>
      <c r="J29" s="43" t="s">
        <v>23</v>
      </c>
      <c r="K29" s="84">
        <v>0.2</v>
      </c>
      <c r="L29" s="85">
        <v>0</v>
      </c>
      <c r="M29" s="86">
        <f>$C$17*K29*(1+L29)</f>
        <v>0</v>
      </c>
      <c r="N29" s="86"/>
      <c r="O29" s="87"/>
      <c r="P29" s="87"/>
      <c r="Q29" s="87"/>
    </row>
    <row r="30" spans="1:17" s="76" customFormat="1" ht="20.25" customHeight="1" x14ac:dyDescent="0.85">
      <c r="A30" s="180"/>
      <c r="B30" s="73"/>
      <c r="C30" s="38" t="s">
        <v>16</v>
      </c>
      <c r="D30" s="88">
        <f>SUM(D28:D29)</f>
        <v>0</v>
      </c>
      <c r="E30" s="82"/>
      <c r="F30" s="83"/>
      <c r="G30" s="83"/>
      <c r="H30" s="83"/>
      <c r="J30" s="178"/>
      <c r="K30" s="77"/>
      <c r="L30" s="43" t="s">
        <v>16</v>
      </c>
      <c r="M30" s="89">
        <f>SUM(M28:M29)</f>
        <v>0</v>
      </c>
      <c r="N30" s="86"/>
      <c r="O30" s="87"/>
      <c r="P30" s="87"/>
      <c r="Q30" s="87"/>
    </row>
    <row r="31" spans="1:17" s="76" customFormat="1" ht="20.25" customHeight="1" x14ac:dyDescent="0.85">
      <c r="A31" s="40" t="s">
        <v>10</v>
      </c>
      <c r="B31" s="90"/>
      <c r="C31" s="91"/>
      <c r="D31" s="92"/>
      <c r="E31" s="92"/>
      <c r="F31" s="93"/>
      <c r="G31" s="93"/>
      <c r="H31" s="93"/>
      <c r="J31" s="44" t="s">
        <v>10</v>
      </c>
      <c r="K31" s="94"/>
      <c r="L31" s="95"/>
      <c r="M31" s="96"/>
      <c r="N31" s="96"/>
      <c r="O31" s="97"/>
      <c r="P31" s="97"/>
      <c r="Q31" s="97"/>
    </row>
    <row r="32" spans="1:17" s="76" customFormat="1" ht="20.25" customHeight="1" x14ac:dyDescent="0.85">
      <c r="A32" s="41" t="s">
        <v>8</v>
      </c>
      <c r="B32" s="80">
        <v>0.8</v>
      </c>
      <c r="C32" s="81">
        <v>4.8000000000000001E-2</v>
      </c>
      <c r="D32" s="82">
        <f>D$30*B32*(1+C32)</f>
        <v>0</v>
      </c>
      <c r="E32" s="82"/>
      <c r="F32" s="83"/>
      <c r="G32" s="83"/>
      <c r="H32" s="83"/>
      <c r="J32" s="45" t="s">
        <v>8</v>
      </c>
      <c r="K32" s="84">
        <v>0.8</v>
      </c>
      <c r="L32" s="85">
        <v>4.8000000000000001E-2</v>
      </c>
      <c r="M32" s="86">
        <f>M$30*K32*(1+L32)</f>
        <v>0</v>
      </c>
      <c r="N32" s="86"/>
      <c r="O32" s="87"/>
      <c r="P32" s="87"/>
      <c r="Q32" s="87"/>
    </row>
    <row r="33" spans="1:17" s="76" customFormat="1" ht="20.25" customHeight="1" x14ac:dyDescent="0.85">
      <c r="A33" s="41" t="s">
        <v>7</v>
      </c>
      <c r="B33" s="80">
        <v>0.2</v>
      </c>
      <c r="C33" s="81">
        <v>0.33360000000000001</v>
      </c>
      <c r="D33" s="82">
        <f>D$30*B33*(1+C33)</f>
        <v>0</v>
      </c>
      <c r="E33" s="82"/>
      <c r="F33" s="83"/>
      <c r="G33" s="83"/>
      <c r="H33" s="83"/>
      <c r="J33" s="45" t="s">
        <v>23</v>
      </c>
      <c r="K33" s="84">
        <v>0.2</v>
      </c>
      <c r="L33" s="85">
        <v>0.1123</v>
      </c>
      <c r="M33" s="86">
        <f>M$30*K33*(1+L33)</f>
        <v>0</v>
      </c>
      <c r="N33" s="86"/>
      <c r="O33" s="87"/>
      <c r="P33" s="87"/>
      <c r="Q33" s="87"/>
    </row>
    <row r="34" spans="1:17" s="76" customFormat="1" ht="20.25" customHeight="1" x14ac:dyDescent="0.85">
      <c r="A34" s="42" t="s">
        <v>16</v>
      </c>
      <c r="B34" s="98"/>
      <c r="C34" s="39" t="s">
        <v>16</v>
      </c>
      <c r="D34" s="99">
        <f>SUM(D32:D33)</f>
        <v>0</v>
      </c>
      <c r="E34" s="100"/>
      <c r="F34" s="101"/>
      <c r="G34" s="101"/>
      <c r="H34" s="101"/>
      <c r="J34" s="46"/>
      <c r="K34" s="102"/>
      <c r="L34" s="47" t="s">
        <v>16</v>
      </c>
      <c r="M34" s="103">
        <f>SUM(M32:M33)</f>
        <v>0</v>
      </c>
      <c r="N34" s="104"/>
      <c r="O34" s="105"/>
      <c r="P34" s="105"/>
      <c r="Q34" s="105"/>
    </row>
    <row r="35" spans="1:17" s="76" customFormat="1" ht="20.25" customHeight="1" x14ac:dyDescent="0.85">
      <c r="A35" s="40" t="s">
        <v>11</v>
      </c>
      <c r="B35" s="106"/>
      <c r="C35" s="91"/>
      <c r="D35" s="92"/>
      <c r="E35" s="92"/>
      <c r="F35" s="93"/>
      <c r="G35" s="93"/>
      <c r="H35" s="93"/>
      <c r="J35" s="44" t="s">
        <v>11</v>
      </c>
      <c r="K35" s="107"/>
      <c r="L35" s="95"/>
      <c r="M35" s="96"/>
      <c r="N35" s="96"/>
      <c r="O35" s="97"/>
      <c r="P35" s="97"/>
      <c r="Q35" s="97"/>
    </row>
    <row r="36" spans="1:17" s="76" customFormat="1" ht="20.25" customHeight="1" x14ac:dyDescent="0.85">
      <c r="A36" s="41" t="s">
        <v>8</v>
      </c>
      <c r="B36" s="80">
        <v>0.8</v>
      </c>
      <c r="C36" s="81">
        <v>6.3E-2</v>
      </c>
      <c r="D36" s="82">
        <f>D$34*B36*(1+C36)</f>
        <v>0</v>
      </c>
      <c r="E36" s="108">
        <f>IF($C$18=2023,$D36*SUM($C$5:$C$8),0)</f>
        <v>0</v>
      </c>
      <c r="F36" s="109">
        <f>IF($C$18=2023,$E36*$D19/365,0)</f>
        <v>0</v>
      </c>
      <c r="G36" s="109"/>
      <c r="H36" s="109"/>
      <c r="J36" s="45" t="s">
        <v>8</v>
      </c>
      <c r="K36" s="84">
        <v>0.8</v>
      </c>
      <c r="L36" s="176">
        <v>6.3E-2</v>
      </c>
      <c r="M36" s="86">
        <f>M$34*K36*(1+L36)</f>
        <v>0</v>
      </c>
      <c r="N36" s="111">
        <f>IF($C$18=2023,$M36*SUM($C$5:$C$8),0)</f>
        <v>0</v>
      </c>
      <c r="O36" s="112">
        <f>IF($C$18=2023,$N36*$D19/365,0)</f>
        <v>0</v>
      </c>
      <c r="P36" s="112"/>
      <c r="Q36" s="112"/>
    </row>
    <row r="37" spans="1:17" s="76" customFormat="1" ht="20.25" customHeight="1" x14ac:dyDescent="0.85">
      <c r="A37" s="41" t="s">
        <v>7</v>
      </c>
      <c r="B37" s="113">
        <v>0.2</v>
      </c>
      <c r="C37" s="81">
        <v>0.46656999999999998</v>
      </c>
      <c r="D37" s="82">
        <f>D$34*B37*(1+C37)</f>
        <v>0</v>
      </c>
      <c r="E37" s="108">
        <f>IF($C$18=2023,$D37*SUM($C$5:$C$8),0)</f>
        <v>0</v>
      </c>
      <c r="F37" s="109">
        <f>IF($C$18=2023,$E37*$D19/365,0)</f>
        <v>0</v>
      </c>
      <c r="G37" s="109"/>
      <c r="H37" s="109"/>
      <c r="J37" s="45" t="s">
        <v>23</v>
      </c>
      <c r="K37" s="84">
        <v>0.2</v>
      </c>
      <c r="L37" s="85">
        <v>0.16916999999999999</v>
      </c>
      <c r="M37" s="86">
        <f>M$34*K37*(1+L37)</f>
        <v>0</v>
      </c>
      <c r="N37" s="111">
        <f>IF($C$18=2023,$M37*SUM($C$5:$C$8),0)</f>
        <v>0</v>
      </c>
      <c r="O37" s="112">
        <f>IF($C$18=2023,$E37*$D19/365,0)</f>
        <v>0</v>
      </c>
      <c r="P37" s="112"/>
      <c r="Q37" s="112"/>
    </row>
    <row r="38" spans="1:17" s="76" customFormat="1" ht="20.25" customHeight="1" x14ac:dyDescent="0.85">
      <c r="A38" s="42" t="s">
        <v>16</v>
      </c>
      <c r="B38" s="114"/>
      <c r="C38" s="39" t="s">
        <v>16</v>
      </c>
      <c r="D38" s="99">
        <f>SUM(D36:D37)</f>
        <v>0</v>
      </c>
      <c r="E38" s="115">
        <f>SUM(E36:E37)</f>
        <v>0</v>
      </c>
      <c r="F38" s="116">
        <f>SUM(F36:F37)</f>
        <v>0</v>
      </c>
      <c r="G38" s="116">
        <f>$F38*$C$20</f>
        <v>0</v>
      </c>
      <c r="H38" s="116">
        <f>F38+G38</f>
        <v>0</v>
      </c>
      <c r="J38" s="46"/>
      <c r="K38" s="117"/>
      <c r="L38" s="47" t="s">
        <v>16</v>
      </c>
      <c r="M38" s="103">
        <f>SUM(M36:M37)</f>
        <v>0</v>
      </c>
      <c r="N38" s="118">
        <f>SUM(N36:N37)</f>
        <v>0</v>
      </c>
      <c r="O38" s="119">
        <f>SUM(O36:O37)</f>
        <v>0</v>
      </c>
      <c r="P38" s="119">
        <f>$O38*$C$20</f>
        <v>0</v>
      </c>
      <c r="Q38" s="119">
        <f>O38+P38</f>
        <v>0</v>
      </c>
    </row>
    <row r="39" spans="1:17" s="76" customFormat="1" ht="20.25" customHeight="1" x14ac:dyDescent="0.85">
      <c r="A39" s="40" t="s">
        <v>12</v>
      </c>
      <c r="B39" s="90"/>
      <c r="C39" s="91"/>
      <c r="D39" s="92"/>
      <c r="E39" s="92"/>
      <c r="F39" s="120"/>
      <c r="G39" s="120"/>
      <c r="H39" s="120"/>
      <c r="J39" s="44" t="s">
        <v>12</v>
      </c>
      <c r="K39" s="94"/>
      <c r="L39" s="95"/>
      <c r="M39" s="96"/>
      <c r="N39" s="96"/>
      <c r="O39" s="121"/>
      <c r="P39" s="121"/>
      <c r="Q39" s="121"/>
    </row>
    <row r="40" spans="1:17" s="76" customFormat="1" ht="20.25" customHeight="1" x14ac:dyDescent="0.85">
      <c r="A40" s="41" t="s">
        <v>8</v>
      </c>
      <c r="B40" s="80">
        <v>0.8</v>
      </c>
      <c r="C40" s="110">
        <v>0.05</v>
      </c>
      <c r="D40" s="82">
        <f>D$38*B40*(1+C40)</f>
        <v>0</v>
      </c>
      <c r="E40" s="108">
        <f>IF($C$18=2024,$D40*SUM($C$5:$C$8),IF($C$18=2023,$D40*SUM($C$5:$C$8)*(1+$C$12),0))</f>
        <v>0</v>
      </c>
      <c r="F40" s="109">
        <f>IF($C$18=2024,$E40*$F19/366,IF($C$18=2023,$E40,0))</f>
        <v>0</v>
      </c>
      <c r="G40" s="109"/>
      <c r="H40" s="109"/>
      <c r="J40" s="45" t="s">
        <v>8</v>
      </c>
      <c r="K40" s="84">
        <v>0.8</v>
      </c>
      <c r="L40" s="110">
        <f>C40</f>
        <v>0.05</v>
      </c>
      <c r="M40" s="86">
        <f>M$38*K40*(1+L40)</f>
        <v>0</v>
      </c>
      <c r="N40" s="111">
        <f>IF($C$18=2024,$M40*SUM($C$5:$C$8),IF($C$18=2023,$M40*SUM($C$5:$C$8)*(1+$C$12),0))</f>
        <v>0</v>
      </c>
      <c r="O40" s="112">
        <f>IF($C$18=2024,$N40*$F19/366,IF($C$18=2023,$N40,0))</f>
        <v>0</v>
      </c>
      <c r="P40" s="112"/>
      <c r="Q40" s="112"/>
    </row>
    <row r="41" spans="1:17" s="76" customFormat="1" ht="20.25" customHeight="1" x14ac:dyDescent="0.85">
      <c r="A41" s="41" t="s">
        <v>7</v>
      </c>
      <c r="B41" s="80">
        <v>0.2</v>
      </c>
      <c r="C41" s="110">
        <v>7.0000000000000007E-2</v>
      </c>
      <c r="D41" s="82">
        <f>D$38*B41*(1+C41)</f>
        <v>0</v>
      </c>
      <c r="E41" s="108">
        <f>IF($C$18=2024,$D41*SUM($C$5:$C$8),IF($C$18=2023,$D41*SUM($C$5:$C$8)*(1+$C$12),0))</f>
        <v>0</v>
      </c>
      <c r="F41" s="109">
        <f>IF($C$18=2024,$E41*$F19/366,IF($C$18=2023,$E41,0))</f>
        <v>0</v>
      </c>
      <c r="G41" s="109"/>
      <c r="H41" s="109"/>
      <c r="J41" s="45" t="s">
        <v>23</v>
      </c>
      <c r="K41" s="84">
        <v>0.2</v>
      </c>
      <c r="L41" s="110">
        <f>C41</f>
        <v>7.0000000000000007E-2</v>
      </c>
      <c r="M41" s="86">
        <f>M$38*K41*(1+L41)</f>
        <v>0</v>
      </c>
      <c r="N41" s="111">
        <f>IF($C$18=2024,$M41*SUM($C$5:$C$8),IF($C$18=2023,$M41*SUM($C$5:$C$8)*(1+$C$12),0))</f>
        <v>0</v>
      </c>
      <c r="O41" s="112">
        <f>IF($C$18=2024,$N41*$F19/366,IF($C$18=2023,$N41,0))</f>
        <v>0</v>
      </c>
      <c r="P41" s="112"/>
      <c r="Q41" s="112"/>
    </row>
    <row r="42" spans="1:17" s="76" customFormat="1" ht="20.25" customHeight="1" x14ac:dyDescent="0.85">
      <c r="A42" s="42" t="s">
        <v>16</v>
      </c>
      <c r="B42" s="114"/>
      <c r="C42" s="39" t="s">
        <v>16</v>
      </c>
      <c r="D42" s="99">
        <f>SUM(D40:D41)</f>
        <v>0</v>
      </c>
      <c r="E42" s="115">
        <f>SUM(E40:E41)</f>
        <v>0</v>
      </c>
      <c r="F42" s="116">
        <f>SUM(F40:F41)</f>
        <v>0</v>
      </c>
      <c r="G42" s="116">
        <f>$F42*$C$20</f>
        <v>0</v>
      </c>
      <c r="H42" s="116">
        <f>F42+G42</f>
        <v>0</v>
      </c>
      <c r="J42" s="46"/>
      <c r="K42" s="117"/>
      <c r="L42" s="47" t="s">
        <v>16</v>
      </c>
      <c r="M42" s="103">
        <f>SUM(M40:M41)</f>
        <v>0</v>
      </c>
      <c r="N42" s="118">
        <f>SUM(N40:N41)</f>
        <v>0</v>
      </c>
      <c r="O42" s="119">
        <f>SUM(O40:O41)</f>
        <v>0</v>
      </c>
      <c r="P42" s="119">
        <f>$O42*$C$20</f>
        <v>0</v>
      </c>
      <c r="Q42" s="119">
        <f>O42+P42</f>
        <v>0</v>
      </c>
    </row>
    <row r="43" spans="1:17" s="76" customFormat="1" ht="20.25" customHeight="1" x14ac:dyDescent="0.85">
      <c r="A43" s="40" t="s">
        <v>15</v>
      </c>
      <c r="B43" s="90"/>
      <c r="C43" s="91"/>
      <c r="D43" s="92"/>
      <c r="E43" s="92"/>
      <c r="F43" s="120"/>
      <c r="G43" s="120"/>
      <c r="H43" s="120"/>
      <c r="J43" s="44" t="s">
        <v>15</v>
      </c>
      <c r="K43" s="94"/>
      <c r="L43" s="95"/>
      <c r="M43" s="96"/>
      <c r="N43" s="96"/>
      <c r="O43" s="121"/>
      <c r="P43" s="121"/>
      <c r="Q43" s="121"/>
    </row>
    <row r="44" spans="1:17" s="76" customFormat="1" ht="20.25" customHeight="1" x14ac:dyDescent="0.85">
      <c r="A44" s="41" t="s">
        <v>8</v>
      </c>
      <c r="B44" s="80">
        <v>0.8</v>
      </c>
      <c r="C44" s="110">
        <v>0.04</v>
      </c>
      <c r="D44" s="82">
        <f>D$42*B44*(1+C44)</f>
        <v>0</v>
      </c>
      <c r="E44" s="108">
        <f>IF($C$18=2025,$D44*SUM($C$5:$C$8),IF($C$18=2024,$D44*SUM($C$5:$C$8)*(1+$C$12),IF($C$18=2023,$D44*SUM($C$5:$C$8)*(1+$C$12)^2,0)))</f>
        <v>0</v>
      </c>
      <c r="F44" s="109">
        <f>IF($C$18=2025,$E44*$G19/365,IF($C$18=2024,$E44,IF($C$18=2023,$E44,0)))</f>
        <v>0</v>
      </c>
      <c r="G44" s="109"/>
      <c r="H44" s="109"/>
      <c r="J44" s="45" t="s">
        <v>8</v>
      </c>
      <c r="K44" s="84">
        <v>0.8</v>
      </c>
      <c r="L44" s="110">
        <f>C44</f>
        <v>0.04</v>
      </c>
      <c r="M44" s="86">
        <f>M$42*K44*(1+L44)</f>
        <v>0</v>
      </c>
      <c r="N44" s="111">
        <f>IF($C$18=2025,$M44*SUM($C$5:$C$8),IF($C$18=2024,$M44*SUM($C$5:$C$8)*(1+$C$12),IF($C$18=2023,$M44*SUM($C$5:$C$8)*(1+$C$12)^2,0)))</f>
        <v>0</v>
      </c>
      <c r="O44" s="112">
        <f>IF($C$18=2025,$N44*$G19/365,IF($C$18=2024,$N44,IF($C$18=2023,$N44,0)))</f>
        <v>0</v>
      </c>
      <c r="P44" s="112"/>
      <c r="Q44" s="112"/>
    </row>
    <row r="45" spans="1:17" s="76" customFormat="1" ht="20.25" customHeight="1" x14ac:dyDescent="0.85">
      <c r="A45" s="41" t="s">
        <v>7</v>
      </c>
      <c r="B45" s="80">
        <v>0.2</v>
      </c>
      <c r="C45" s="110">
        <v>0.05</v>
      </c>
      <c r="D45" s="82">
        <f>D$42*B45*(1+C45)</f>
        <v>0</v>
      </c>
      <c r="E45" s="108">
        <f>IF($C$18=2025,$D45*SUM($C$5:$C$8),IF($C$18=2024,$D45*SUM($C$5:$C$8)*(1+$C$12),IF($C$18=2023,$D45*SUM($C$5:$C$8)*(1+$C$12)^2,0)))</f>
        <v>0</v>
      </c>
      <c r="F45" s="109">
        <f>IF($C$18=2025,$E45*$G19/365,IF($C$18=2024,$E45,IF($C$18=2023,$E45,0)))</f>
        <v>0</v>
      </c>
      <c r="G45" s="109"/>
      <c r="H45" s="109"/>
      <c r="J45" s="45" t="s">
        <v>23</v>
      </c>
      <c r="K45" s="84">
        <v>0.2</v>
      </c>
      <c r="L45" s="110">
        <f>C45</f>
        <v>0.05</v>
      </c>
      <c r="M45" s="86">
        <f>M$42*K45*(1+L45)</f>
        <v>0</v>
      </c>
      <c r="N45" s="111">
        <f>IF($C$18=2025,$M45*SUM($C$5:$C$8),IF($C$18=2024,$M45*SUM($C$5:$C$8)*(1+$C$12),IF($C$18=2023,$M45*SUM($C$5:$C$8)*(1+$C$12)^2,0)))</f>
        <v>0</v>
      </c>
      <c r="O45" s="112">
        <f>IF($C$18=2025,$N45*$G19/365,IF($C$18=2024,$N45,IF($C$18=2023,$N45,0)))</f>
        <v>0</v>
      </c>
      <c r="P45" s="112"/>
      <c r="Q45" s="112"/>
    </row>
    <row r="46" spans="1:17" s="76" customFormat="1" ht="20.25" customHeight="1" x14ac:dyDescent="0.85">
      <c r="A46" s="42" t="s">
        <v>16</v>
      </c>
      <c r="B46" s="114"/>
      <c r="C46" s="39" t="s">
        <v>16</v>
      </c>
      <c r="D46" s="99">
        <f>SUM(D44:D45)</f>
        <v>0</v>
      </c>
      <c r="E46" s="115">
        <f>SUM(E44:E45)</f>
        <v>0</v>
      </c>
      <c r="F46" s="116">
        <f>SUM(F44:F45)</f>
        <v>0</v>
      </c>
      <c r="G46" s="116">
        <f>$F46*$C$20</f>
        <v>0</v>
      </c>
      <c r="H46" s="116">
        <f>F46+G46</f>
        <v>0</v>
      </c>
      <c r="J46" s="46"/>
      <c r="K46" s="117"/>
      <c r="L46" s="47" t="s">
        <v>16</v>
      </c>
      <c r="M46" s="103">
        <f>SUM(M44:M45)</f>
        <v>0</v>
      </c>
      <c r="N46" s="118">
        <f>SUM(N44:N45)</f>
        <v>0</v>
      </c>
      <c r="O46" s="119">
        <f>SUM(O44:O45)</f>
        <v>0</v>
      </c>
      <c r="P46" s="119">
        <f>$O46*$C$20</f>
        <v>0</v>
      </c>
      <c r="Q46" s="119">
        <f>O46+P46</f>
        <v>0</v>
      </c>
    </row>
  </sheetData>
  <sheetProtection sheet="1" formatCells="0" formatColumns="0" formatRows="0" insertColumns="0" insertRows="0" deleteColumns="0" deleteRows="0" sort="0"/>
  <mergeCells count="6">
    <mergeCell ref="A2:H2"/>
    <mergeCell ref="A25:H25"/>
    <mergeCell ref="J25:Q25"/>
    <mergeCell ref="D5:D8"/>
    <mergeCell ref="C21:G21"/>
    <mergeCell ref="A15:H15"/>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B939-D28A-4C87-A5E5-58B942A80725}">
  <dimension ref="A1:P34"/>
  <sheetViews>
    <sheetView zoomScale="80" zoomScaleNormal="80" workbookViewId="0">
      <selection activeCell="D4" sqref="D4"/>
    </sheetView>
  </sheetViews>
  <sheetFormatPr defaultColWidth="8.7265625" defaultRowHeight="20.25" customHeight="1" x14ac:dyDescent="0.3"/>
  <cols>
    <col min="1" max="1" width="41.26953125" style="4" customWidth="1"/>
    <col min="2" max="2" width="17.54296875" style="4" customWidth="1"/>
    <col min="3" max="3" width="15" style="72" customWidth="1"/>
    <col min="4" max="4" width="22.26953125" style="72" customWidth="1"/>
    <col min="5" max="5" width="24.453125" style="72" customWidth="1"/>
    <col min="6" max="6" width="22.26953125" style="72" customWidth="1"/>
    <col min="7" max="7" width="24.453125" style="72" customWidth="1"/>
    <col min="8" max="8" width="4.26953125" style="72" customWidth="1"/>
    <col min="9" max="9" width="39.453125" style="72" customWidth="1"/>
    <col min="10" max="10" width="14.54296875" style="72" customWidth="1"/>
    <col min="11" max="11" width="15" style="72" customWidth="1"/>
    <col min="12" max="12" width="24.453125" style="72" customWidth="1"/>
    <col min="13" max="14" width="22.453125" style="72" customWidth="1"/>
    <col min="15" max="15" width="24.453125" style="72" customWidth="1"/>
    <col min="16" max="16" width="23.26953125" style="72" customWidth="1"/>
    <col min="17" max="16384" width="8.7265625" style="72"/>
  </cols>
  <sheetData>
    <row r="1" spans="1:16" ht="20.25" customHeight="1" x14ac:dyDescent="0.3">
      <c r="A1" s="122" t="s">
        <v>43</v>
      </c>
      <c r="B1" s="122"/>
      <c r="C1" s="76"/>
      <c r="D1" s="76"/>
      <c r="E1" s="76"/>
      <c r="F1" s="76"/>
      <c r="G1" s="76"/>
      <c r="H1" s="76"/>
      <c r="I1" s="76"/>
      <c r="J1" s="76"/>
      <c r="K1" s="76"/>
      <c r="L1" s="76"/>
      <c r="M1" s="76"/>
      <c r="N1" s="76"/>
      <c r="O1" s="76"/>
      <c r="P1" s="76"/>
    </row>
    <row r="2" spans="1:16" ht="41.25" customHeight="1" x14ac:dyDescent="0.3">
      <c r="A2" s="182" t="s">
        <v>60</v>
      </c>
      <c r="B2" s="182"/>
      <c r="C2" s="182"/>
      <c r="D2" s="182"/>
      <c r="E2" s="182"/>
      <c r="F2" s="182"/>
      <c r="G2" s="182"/>
      <c r="H2" s="182"/>
      <c r="I2" s="76"/>
      <c r="J2" s="76"/>
      <c r="K2" s="76"/>
      <c r="L2" s="76"/>
      <c r="M2" s="76"/>
      <c r="N2" s="76"/>
      <c r="O2" s="76"/>
      <c r="P2" s="76"/>
    </row>
    <row r="3" spans="1:16" ht="20.25" customHeight="1" x14ac:dyDescent="0.3">
      <c r="A3" s="24" t="s">
        <v>19</v>
      </c>
      <c r="B3" s="48"/>
      <c r="C3" s="25"/>
      <c r="F3" s="76"/>
      <c r="I3" s="76"/>
      <c r="J3" s="76"/>
      <c r="K3" s="76"/>
      <c r="L3" s="76"/>
      <c r="M3" s="76"/>
      <c r="N3" s="76"/>
      <c r="O3" s="76"/>
      <c r="P3" s="76"/>
    </row>
    <row r="4" spans="1:16" ht="20.25" customHeight="1" x14ac:dyDescent="0.3">
      <c r="A4" s="24" t="s">
        <v>53</v>
      </c>
      <c r="B4" s="48"/>
      <c r="C4" s="71"/>
      <c r="F4" s="9"/>
      <c r="G4" s="76"/>
      <c r="I4" s="76"/>
      <c r="J4" s="76"/>
      <c r="K4" s="76"/>
      <c r="L4" s="76"/>
      <c r="M4" s="76"/>
      <c r="N4" s="76"/>
      <c r="O4" s="76"/>
      <c r="P4" s="76"/>
    </row>
    <row r="5" spans="1:16" ht="20.25" customHeight="1" x14ac:dyDescent="0.3">
      <c r="A5" s="31" t="s">
        <v>33</v>
      </c>
      <c r="B5" s="50"/>
      <c r="C5" s="49">
        <f>C3*C4</f>
        <v>0</v>
      </c>
      <c r="F5" s="10"/>
      <c r="G5" s="76"/>
      <c r="I5" s="76"/>
      <c r="J5" s="76"/>
      <c r="K5" s="76"/>
      <c r="L5" s="76"/>
      <c r="M5" s="76"/>
      <c r="N5" s="76"/>
      <c r="O5" s="76"/>
      <c r="P5" s="76"/>
    </row>
    <row r="6" spans="1:16" ht="20.25" customHeight="1" x14ac:dyDescent="0.3">
      <c r="A6" s="31" t="s">
        <v>13</v>
      </c>
      <c r="B6" s="50"/>
      <c r="C6" s="27"/>
      <c r="D6" s="14">
        <v>2023</v>
      </c>
      <c r="E6" s="14">
        <v>2024</v>
      </c>
      <c r="F6" s="14">
        <v>2025</v>
      </c>
    </row>
    <row r="7" spans="1:16" ht="20.25" customHeight="1" x14ac:dyDescent="0.3">
      <c r="A7" s="29"/>
      <c r="B7" s="30" t="s">
        <v>59</v>
      </c>
      <c r="C7" s="70"/>
      <c r="D7" s="128">
        <f>IF($C$6=2023,DATE(YEAR($C$7),12,31)-$C$7+1,0)</f>
        <v>0</v>
      </c>
      <c r="E7" s="128">
        <f>IF($C$6=2023,366,IF($C$6=2024,DATE(YEAR($C$7),12,31)-$C$7+1,0))</f>
        <v>0</v>
      </c>
      <c r="F7" s="128">
        <f>IF($C$6=2023,365,IF($C$6=2024,365,IF($C$6=2025,DATE(YEAR($C$7),12,31)-$C$7+1,0)))</f>
        <v>0</v>
      </c>
      <c r="I7" s="129"/>
      <c r="K7" s="129"/>
    </row>
    <row r="8" spans="1:16" ht="20.25" customHeight="1" x14ac:dyDescent="0.3">
      <c r="A8" s="31" t="s">
        <v>40</v>
      </c>
      <c r="B8" s="130"/>
      <c r="C8" s="28"/>
      <c r="F8" s="131"/>
      <c r="G8" s="131"/>
      <c r="H8" s="131"/>
    </row>
    <row r="9" spans="1:16" ht="20.25" customHeight="1" x14ac:dyDescent="0.3">
      <c r="A9" s="16" t="s">
        <v>18</v>
      </c>
      <c r="B9" s="8"/>
      <c r="C9" s="15" t="s">
        <v>26</v>
      </c>
      <c r="F9" s="11"/>
      <c r="G9" s="1"/>
      <c r="I9" s="76"/>
      <c r="J9" s="76"/>
      <c r="K9" s="76"/>
      <c r="L9" s="76"/>
      <c r="M9" s="76"/>
      <c r="N9" s="76"/>
      <c r="O9" s="76"/>
      <c r="P9" s="76"/>
    </row>
    <row r="10" spans="1:16" ht="20.25" customHeight="1" x14ac:dyDescent="0.3">
      <c r="A10" s="8"/>
      <c r="B10" s="8"/>
      <c r="C10" s="76"/>
      <c r="D10" s="76"/>
      <c r="E10" s="76"/>
      <c r="F10" s="76"/>
      <c r="G10" s="76"/>
      <c r="H10" s="76"/>
      <c r="I10" s="76"/>
      <c r="J10" s="76"/>
      <c r="K10" s="76"/>
      <c r="L10" s="76"/>
      <c r="M10" s="76"/>
      <c r="N10" s="76"/>
      <c r="O10" s="76"/>
      <c r="P10" s="76"/>
    </row>
    <row r="11" spans="1:16" ht="20.25" customHeight="1" x14ac:dyDescent="0.3">
      <c r="A11" s="122" t="s">
        <v>42</v>
      </c>
      <c r="B11" s="122"/>
      <c r="C11" s="76"/>
      <c r="D11" s="76"/>
      <c r="E11" s="76"/>
      <c r="F11" s="76"/>
      <c r="G11" s="76"/>
      <c r="H11" s="135"/>
      <c r="I11" s="76"/>
      <c r="J11" s="76"/>
      <c r="K11" s="76"/>
      <c r="L11" s="136"/>
      <c r="M11" s="136"/>
      <c r="N11" s="136"/>
      <c r="O11" s="76"/>
      <c r="P11" s="76"/>
    </row>
    <row r="12" spans="1:16" ht="20.25" customHeight="1" x14ac:dyDescent="0.3">
      <c r="A12" s="2" t="s">
        <v>66</v>
      </c>
      <c r="B12" s="2"/>
      <c r="C12" s="76"/>
      <c r="D12" s="76"/>
      <c r="E12" s="76"/>
      <c r="F12" s="76"/>
      <c r="G12" s="76"/>
      <c r="H12" s="135"/>
      <c r="I12" s="76"/>
      <c r="J12" s="76"/>
      <c r="K12" s="76"/>
      <c r="L12" s="137"/>
      <c r="M12" s="137"/>
      <c r="N12" s="137"/>
      <c r="O12" s="76"/>
      <c r="P12" s="76"/>
    </row>
    <row r="13" spans="1:16" ht="20.25" customHeight="1" x14ac:dyDescent="0.3">
      <c r="A13" s="188" t="s">
        <v>24</v>
      </c>
      <c r="B13" s="188"/>
      <c r="C13" s="188"/>
      <c r="D13" s="188"/>
      <c r="E13" s="188"/>
      <c r="F13" s="188"/>
      <c r="G13" s="188"/>
      <c r="H13" s="76"/>
      <c r="I13" s="188" t="s">
        <v>25</v>
      </c>
      <c r="J13" s="188"/>
      <c r="K13" s="188"/>
      <c r="L13" s="188"/>
      <c r="M13" s="188"/>
      <c r="N13" s="188"/>
      <c r="O13" s="188"/>
    </row>
    <row r="14" spans="1:16" ht="101.25" customHeight="1" x14ac:dyDescent="0.3">
      <c r="A14" s="53" t="s">
        <v>14</v>
      </c>
      <c r="B14" s="18" t="s">
        <v>21</v>
      </c>
      <c r="C14" s="35" t="s">
        <v>20</v>
      </c>
      <c r="D14" s="18" t="s">
        <v>47</v>
      </c>
      <c r="E14" s="68" t="s">
        <v>62</v>
      </c>
      <c r="F14" s="68" t="s">
        <v>57</v>
      </c>
      <c r="G14" s="68" t="s">
        <v>63</v>
      </c>
      <c r="H14" s="76"/>
      <c r="I14" s="53" t="s">
        <v>14</v>
      </c>
      <c r="J14" s="18" t="s">
        <v>21</v>
      </c>
      <c r="K14" s="35" t="s">
        <v>20</v>
      </c>
      <c r="L14" s="18" t="s">
        <v>47</v>
      </c>
      <c r="M14" s="68" t="s">
        <v>62</v>
      </c>
      <c r="N14" s="68" t="s">
        <v>57</v>
      </c>
      <c r="O14" s="68" t="s">
        <v>64</v>
      </c>
    </row>
    <row r="15" spans="1:16" ht="20.25" customHeight="1" x14ac:dyDescent="0.85">
      <c r="A15" s="51" t="s">
        <v>9</v>
      </c>
      <c r="B15" s="73"/>
      <c r="C15" s="74"/>
      <c r="D15" s="138"/>
      <c r="E15" s="138"/>
      <c r="F15" s="139"/>
      <c r="G15" s="74"/>
      <c r="H15" s="76"/>
      <c r="I15" s="54" t="s">
        <v>9</v>
      </c>
      <c r="J15" s="77"/>
      <c r="K15" s="78"/>
      <c r="L15" s="140"/>
      <c r="M15" s="140"/>
      <c r="N15" s="141"/>
      <c r="O15" s="78"/>
    </row>
    <row r="16" spans="1:16" ht="20.25" customHeight="1" x14ac:dyDescent="0.85">
      <c r="A16" s="41" t="s">
        <v>8</v>
      </c>
      <c r="B16" s="80">
        <v>0.8</v>
      </c>
      <c r="C16" s="81">
        <v>1.2E-2</v>
      </c>
      <c r="D16" s="142">
        <f>$C$5*B16*(1+C16)</f>
        <v>0</v>
      </c>
      <c r="E16" s="142"/>
      <c r="F16" s="143"/>
      <c r="G16" s="74"/>
      <c r="H16" s="144"/>
      <c r="I16" s="45" t="s">
        <v>8</v>
      </c>
      <c r="J16" s="84">
        <v>0.8</v>
      </c>
      <c r="K16" s="85">
        <v>1.2E-2</v>
      </c>
      <c r="L16" s="145">
        <f>$C$5*J16*(1+K16)</f>
        <v>0</v>
      </c>
      <c r="M16" s="145"/>
      <c r="N16" s="146"/>
      <c r="O16" s="78"/>
    </row>
    <row r="17" spans="1:15" ht="20.25" customHeight="1" x14ac:dyDescent="0.85">
      <c r="A17" s="41" t="s">
        <v>7</v>
      </c>
      <c r="B17" s="80">
        <v>0.2</v>
      </c>
      <c r="C17" s="81">
        <v>-0.15229999999999999</v>
      </c>
      <c r="D17" s="142">
        <f>$C$5*B17*(1+C17)</f>
        <v>0</v>
      </c>
      <c r="E17" s="142"/>
      <c r="F17" s="143"/>
      <c r="G17" s="74"/>
      <c r="H17" s="144"/>
      <c r="I17" s="45" t="s">
        <v>23</v>
      </c>
      <c r="J17" s="84">
        <v>0.2</v>
      </c>
      <c r="K17" s="85">
        <v>0</v>
      </c>
      <c r="L17" s="145">
        <f>$C$5*J17*(1+K17)</f>
        <v>0</v>
      </c>
      <c r="M17" s="145"/>
      <c r="N17" s="146"/>
      <c r="O17" s="78"/>
    </row>
    <row r="18" spans="1:15" ht="20.25" customHeight="1" x14ac:dyDescent="0.85">
      <c r="A18" s="52"/>
      <c r="B18" s="98"/>
      <c r="C18" s="39" t="s">
        <v>16</v>
      </c>
      <c r="D18" s="147">
        <f>SUM(D16:D17)</f>
        <v>0</v>
      </c>
      <c r="E18" s="147"/>
      <c r="F18" s="148"/>
      <c r="G18" s="147"/>
      <c r="H18" s="76"/>
      <c r="I18" s="55"/>
      <c r="J18" s="102"/>
      <c r="K18" s="47" t="s">
        <v>16</v>
      </c>
      <c r="L18" s="149">
        <f>SUM(L16:L17)</f>
        <v>0</v>
      </c>
      <c r="M18" s="149"/>
      <c r="N18" s="150"/>
      <c r="O18" s="149"/>
    </row>
    <row r="19" spans="1:15" ht="20.25" customHeight="1" x14ac:dyDescent="0.85">
      <c r="A19" s="51" t="s">
        <v>10</v>
      </c>
      <c r="B19" s="73"/>
      <c r="C19" s="74"/>
      <c r="D19" s="151"/>
      <c r="E19" s="151"/>
      <c r="F19" s="143"/>
      <c r="G19" s="74"/>
      <c r="H19" s="76"/>
      <c r="I19" s="54" t="s">
        <v>10</v>
      </c>
      <c r="J19" s="77"/>
      <c r="K19" s="78"/>
      <c r="L19" s="152"/>
      <c r="M19" s="152"/>
      <c r="N19" s="146"/>
      <c r="O19" s="78"/>
    </row>
    <row r="20" spans="1:15" ht="20.25" customHeight="1" x14ac:dyDescent="0.85">
      <c r="A20" s="41" t="s">
        <v>8</v>
      </c>
      <c r="B20" s="80">
        <v>0.8</v>
      </c>
      <c r="C20" s="81">
        <v>4.8000000000000001E-2</v>
      </c>
      <c r="D20" s="142">
        <f>D$18*B20*(1+C20)</f>
        <v>0</v>
      </c>
      <c r="E20" s="142"/>
      <c r="F20" s="143"/>
      <c r="G20" s="74"/>
      <c r="H20" s="76"/>
      <c r="I20" s="45" t="s">
        <v>8</v>
      </c>
      <c r="J20" s="84">
        <v>0.8</v>
      </c>
      <c r="K20" s="85">
        <v>4.8000000000000001E-2</v>
      </c>
      <c r="L20" s="145">
        <f>L$18*J20*(1+K20)</f>
        <v>0</v>
      </c>
      <c r="M20" s="145"/>
      <c r="N20" s="146"/>
      <c r="O20" s="78"/>
    </row>
    <row r="21" spans="1:15" ht="20.25" customHeight="1" x14ac:dyDescent="0.85">
      <c r="A21" s="41" t="s">
        <v>7</v>
      </c>
      <c r="B21" s="80">
        <v>0.2</v>
      </c>
      <c r="C21" s="81">
        <v>0.33360000000000001</v>
      </c>
      <c r="D21" s="142">
        <f>D$18*B21*(1+C21)</f>
        <v>0</v>
      </c>
      <c r="E21" s="142"/>
      <c r="F21" s="143"/>
      <c r="G21" s="74"/>
      <c r="H21" s="76"/>
      <c r="I21" s="45" t="s">
        <v>23</v>
      </c>
      <c r="J21" s="84">
        <v>0.2</v>
      </c>
      <c r="K21" s="85">
        <v>0.1123</v>
      </c>
      <c r="L21" s="145">
        <f>L$18*J21*(1+K21)</f>
        <v>0</v>
      </c>
      <c r="M21" s="145"/>
      <c r="N21" s="146"/>
      <c r="O21" s="78"/>
    </row>
    <row r="22" spans="1:15" ht="20.25" customHeight="1" x14ac:dyDescent="0.85">
      <c r="A22" s="42" t="s">
        <v>16</v>
      </c>
      <c r="B22" s="98"/>
      <c r="C22" s="39" t="s">
        <v>16</v>
      </c>
      <c r="D22" s="147">
        <f>SUM(D20:D21)</f>
        <v>0</v>
      </c>
      <c r="E22" s="147"/>
      <c r="F22" s="148"/>
      <c r="G22" s="147"/>
      <c r="H22" s="76"/>
      <c r="I22" s="46"/>
      <c r="J22" s="102"/>
      <c r="K22" s="47" t="s">
        <v>16</v>
      </c>
      <c r="L22" s="149">
        <f>SUM(L20:L21)</f>
        <v>0</v>
      </c>
      <c r="M22" s="149"/>
      <c r="N22" s="150"/>
      <c r="O22" s="149"/>
    </row>
    <row r="23" spans="1:15" ht="20.25" customHeight="1" x14ac:dyDescent="0.85">
      <c r="A23" s="51" t="s">
        <v>11</v>
      </c>
      <c r="B23" s="153"/>
      <c r="C23" s="74"/>
      <c r="D23" s="154"/>
      <c r="E23" s="154"/>
      <c r="F23" s="143"/>
      <c r="G23" s="74"/>
      <c r="H23" s="76"/>
      <c r="I23" s="54" t="s">
        <v>11</v>
      </c>
      <c r="J23" s="155"/>
      <c r="K23" s="78"/>
      <c r="L23" s="156"/>
      <c r="M23" s="156"/>
      <c r="N23" s="146"/>
      <c r="O23" s="78"/>
    </row>
    <row r="24" spans="1:15" ht="20.25" customHeight="1" x14ac:dyDescent="0.85">
      <c r="A24" s="41" t="s">
        <v>8</v>
      </c>
      <c r="B24" s="80">
        <v>0.8</v>
      </c>
      <c r="C24" s="81">
        <v>6.3E-2</v>
      </c>
      <c r="D24" s="83">
        <f>D$22*B24*(1+C24)</f>
        <v>0</v>
      </c>
      <c r="E24" s="109">
        <f>IF($C$6=2023,$D24*$D7/365,0)</f>
        <v>0</v>
      </c>
      <c r="F24" s="157"/>
      <c r="G24" s="158">
        <f>E24</f>
        <v>0</v>
      </c>
      <c r="H24" s="76"/>
      <c r="I24" s="45" t="s">
        <v>8</v>
      </c>
      <c r="J24" s="84">
        <v>0.8</v>
      </c>
      <c r="K24" s="176">
        <v>6.3E-2</v>
      </c>
      <c r="L24" s="87">
        <f>L$22*J24*(1+K24)</f>
        <v>0</v>
      </c>
      <c r="M24" s="112">
        <f>IF($C$6=2023,$L24*$D7/365,0)</f>
        <v>0</v>
      </c>
      <c r="N24" s="159"/>
      <c r="O24" s="160">
        <f>IF($C$6=2023,L24,0)</f>
        <v>0</v>
      </c>
    </row>
    <row r="25" spans="1:15" ht="20.25" customHeight="1" x14ac:dyDescent="0.85">
      <c r="A25" s="41" t="s">
        <v>7</v>
      </c>
      <c r="B25" s="80">
        <v>0.2</v>
      </c>
      <c r="C25" s="81">
        <v>0.46656999999999998</v>
      </c>
      <c r="D25" s="83">
        <f>D$22*B25*(1+C25)</f>
        <v>0</v>
      </c>
      <c r="E25" s="109">
        <f>IF($C$6=2023,$D25*$D7/365,0)</f>
        <v>0</v>
      </c>
      <c r="F25" s="157"/>
      <c r="G25" s="158">
        <f>E25</f>
        <v>0</v>
      </c>
      <c r="H25" s="76"/>
      <c r="I25" s="45" t="s">
        <v>23</v>
      </c>
      <c r="J25" s="84">
        <v>0.2</v>
      </c>
      <c r="K25" s="85">
        <v>0.16916999999999999</v>
      </c>
      <c r="L25" s="87">
        <f>L$22*J25*(1+K25)</f>
        <v>0</v>
      </c>
      <c r="M25" s="112">
        <f>IF($C$6=2023,$L25*$D7/365,0)</f>
        <v>0</v>
      </c>
      <c r="N25" s="159"/>
      <c r="O25" s="160">
        <f>IF($C$6=2023,L25,0)</f>
        <v>0</v>
      </c>
    </row>
    <row r="26" spans="1:15" ht="20.25" customHeight="1" x14ac:dyDescent="0.85">
      <c r="A26" s="42" t="s">
        <v>16</v>
      </c>
      <c r="B26" s="114"/>
      <c r="C26" s="39" t="s">
        <v>16</v>
      </c>
      <c r="D26" s="161">
        <f>SUM(D24:D25)</f>
        <v>0</v>
      </c>
      <c r="E26" s="116">
        <f>SUM(E24:E25)</f>
        <v>0</v>
      </c>
      <c r="F26" s="116">
        <f>$E26*$C$8</f>
        <v>0</v>
      </c>
      <c r="G26" s="116">
        <f>SUM(G24:G25)+F26</f>
        <v>0</v>
      </c>
      <c r="H26" s="76"/>
      <c r="I26" s="46"/>
      <c r="J26" s="117"/>
      <c r="K26" s="47" t="s">
        <v>16</v>
      </c>
      <c r="L26" s="162">
        <f>SUM(L24:L25)</f>
        <v>0</v>
      </c>
      <c r="M26" s="119">
        <f>SUM(M24:M25)</f>
        <v>0</v>
      </c>
      <c r="N26" s="119">
        <f>$M26*$C$8</f>
        <v>0</v>
      </c>
      <c r="O26" s="119">
        <f>SUM(O24:O25)+N26</f>
        <v>0</v>
      </c>
    </row>
    <row r="27" spans="1:15" ht="20.25" customHeight="1" x14ac:dyDescent="0.85">
      <c r="A27" s="51" t="s">
        <v>12</v>
      </c>
      <c r="B27" s="73"/>
      <c r="C27" s="74"/>
      <c r="D27" s="154"/>
      <c r="E27" s="163"/>
      <c r="F27" s="163"/>
      <c r="G27" s="163"/>
      <c r="H27" s="76"/>
      <c r="I27" s="54" t="s">
        <v>12</v>
      </c>
      <c r="J27" s="77"/>
      <c r="K27" s="78"/>
      <c r="L27" s="156"/>
      <c r="M27" s="164"/>
      <c r="N27" s="164"/>
      <c r="O27" s="164"/>
    </row>
    <row r="28" spans="1:15" ht="20.25" customHeight="1" x14ac:dyDescent="0.85">
      <c r="A28" s="41" t="s">
        <v>8</v>
      </c>
      <c r="B28" s="80">
        <v>0.8</v>
      </c>
      <c r="C28" s="110">
        <f>'Residence - Facility Payment'!C40</f>
        <v>0.05</v>
      </c>
      <c r="D28" s="83">
        <f>D$26*B28*(1+C28)</f>
        <v>0</v>
      </c>
      <c r="E28" s="109">
        <f>IF($C$6=2024,$D28*$E7/366,IF($C$6=2023,$D28,0))</f>
        <v>0</v>
      </c>
      <c r="F28" s="109"/>
      <c r="G28" s="158">
        <f>E28</f>
        <v>0</v>
      </c>
      <c r="H28" s="76"/>
      <c r="I28" s="45" t="s">
        <v>8</v>
      </c>
      <c r="J28" s="84">
        <v>0.8</v>
      </c>
      <c r="K28" s="110">
        <f>'Residence - Facility Payment'!L40</f>
        <v>0.05</v>
      </c>
      <c r="L28" s="87">
        <f>L$26*J28*(1+K28)</f>
        <v>0</v>
      </c>
      <c r="M28" s="112">
        <f>IF($C$6=2024,$L28*$E7/366,IF($C$6=2023,$L28,0))</f>
        <v>0</v>
      </c>
      <c r="N28" s="112"/>
      <c r="O28" s="160">
        <f>IF($C$6&lt;=2024,L28,0)</f>
        <v>0</v>
      </c>
    </row>
    <row r="29" spans="1:15" ht="20.25" customHeight="1" x14ac:dyDescent="0.85">
      <c r="A29" s="41" t="s">
        <v>7</v>
      </c>
      <c r="B29" s="80">
        <v>0.2</v>
      </c>
      <c r="C29" s="110">
        <f>'Residence - Facility Payment'!C41</f>
        <v>7.0000000000000007E-2</v>
      </c>
      <c r="D29" s="83">
        <f>D$26*B29*(1+C29)</f>
        <v>0</v>
      </c>
      <c r="E29" s="109">
        <f>IF($C$6=2024,$D29*$E7/366,IF($C$6=2023,$D29,0))</f>
        <v>0</v>
      </c>
      <c r="F29" s="109"/>
      <c r="G29" s="158">
        <f>E29</f>
        <v>0</v>
      </c>
      <c r="H29" s="76"/>
      <c r="I29" s="45" t="s">
        <v>23</v>
      </c>
      <c r="J29" s="84">
        <v>0.2</v>
      </c>
      <c r="K29" s="110">
        <f>'Residence - Facility Payment'!L41</f>
        <v>7.0000000000000007E-2</v>
      </c>
      <c r="L29" s="87">
        <f>L$26*J29*(1+K29)</f>
        <v>0</v>
      </c>
      <c r="M29" s="112">
        <f>IF($C$6=2024,$L29*$E7/366,IF($C$6=2023,$L29,0))</f>
        <v>0</v>
      </c>
      <c r="N29" s="112"/>
      <c r="O29" s="160">
        <f>IF($C$6&lt;=2024,L29,0)</f>
        <v>0</v>
      </c>
    </row>
    <row r="30" spans="1:15" ht="20.25" customHeight="1" x14ac:dyDescent="0.85">
      <c r="A30" s="42" t="s">
        <v>16</v>
      </c>
      <c r="B30" s="114"/>
      <c r="C30" s="39" t="s">
        <v>16</v>
      </c>
      <c r="D30" s="161">
        <f>SUM(D28:D29)</f>
        <v>0</v>
      </c>
      <c r="E30" s="116">
        <f>SUM(E28:E29)</f>
        <v>0</v>
      </c>
      <c r="F30" s="116">
        <f>$E30*$C$8</f>
        <v>0</v>
      </c>
      <c r="G30" s="116">
        <f>SUM(G28:G29)+F30</f>
        <v>0</v>
      </c>
      <c r="H30" s="76"/>
      <c r="I30" s="46"/>
      <c r="J30" s="117"/>
      <c r="K30" s="47" t="s">
        <v>16</v>
      </c>
      <c r="L30" s="162">
        <f>SUM(L28:L29)</f>
        <v>0</v>
      </c>
      <c r="M30" s="119">
        <f>SUM(M28:M29)</f>
        <v>0</v>
      </c>
      <c r="N30" s="119">
        <f>$M30*$C$8</f>
        <v>0</v>
      </c>
      <c r="O30" s="119">
        <f>SUM(O28:O29)+N30</f>
        <v>0</v>
      </c>
    </row>
    <row r="31" spans="1:15" ht="20.25" customHeight="1" x14ac:dyDescent="0.85">
      <c r="A31" s="51" t="s">
        <v>15</v>
      </c>
      <c r="B31" s="73"/>
      <c r="C31" s="74"/>
      <c r="D31" s="154"/>
      <c r="E31" s="163"/>
      <c r="F31" s="163"/>
      <c r="G31" s="163"/>
      <c r="H31" s="76"/>
      <c r="I31" s="54" t="s">
        <v>15</v>
      </c>
      <c r="J31" s="77"/>
      <c r="K31" s="78"/>
      <c r="L31" s="156"/>
      <c r="M31" s="164"/>
      <c r="N31" s="164"/>
      <c r="O31" s="164"/>
    </row>
    <row r="32" spans="1:15" ht="20.25" customHeight="1" x14ac:dyDescent="0.85">
      <c r="A32" s="41" t="s">
        <v>8</v>
      </c>
      <c r="B32" s="80">
        <v>0.8</v>
      </c>
      <c r="C32" s="110">
        <f>'Residence - Facility Payment'!C44</f>
        <v>0.04</v>
      </c>
      <c r="D32" s="83">
        <f>D$30*B32*(1+C32)</f>
        <v>0</v>
      </c>
      <c r="E32" s="109">
        <f>IF($C$6=2025,$D32*$F7/365,IF($C$6=2024,$D32,IF($C$6=2023,$D32,0)))</f>
        <v>0</v>
      </c>
      <c r="F32" s="109"/>
      <c r="G32" s="158">
        <f>E32</f>
        <v>0</v>
      </c>
      <c r="H32" s="76"/>
      <c r="I32" s="45" t="s">
        <v>8</v>
      </c>
      <c r="J32" s="84">
        <v>0.8</v>
      </c>
      <c r="K32" s="110">
        <f>'Residence - Facility Payment'!L44</f>
        <v>0.04</v>
      </c>
      <c r="L32" s="87">
        <f>L$30*J32*(1+K32)</f>
        <v>0</v>
      </c>
      <c r="M32" s="112">
        <f>IF($C$6=2025,$L32*$F7/365,IF($C$6=2024,$L32,IF($C$6=2023,$L32,0)))</f>
        <v>0</v>
      </c>
      <c r="N32" s="112"/>
      <c r="O32" s="160">
        <f>IF($C$6&lt;=2025,L32,0)</f>
        <v>0</v>
      </c>
    </row>
    <row r="33" spans="1:15" ht="20.25" customHeight="1" x14ac:dyDescent="0.85">
      <c r="A33" s="41" t="s">
        <v>7</v>
      </c>
      <c r="B33" s="80">
        <v>0.2</v>
      </c>
      <c r="C33" s="110">
        <f>'Residence - Facility Payment'!C45</f>
        <v>0.05</v>
      </c>
      <c r="D33" s="83">
        <f>D$30*B33*(1+C33)</f>
        <v>0</v>
      </c>
      <c r="E33" s="109">
        <f>IF($C$6=2025,$D33*$F7/365,IF($C$6=2024,$D33,IF($C$6=2023,$D33,0)))</f>
        <v>0</v>
      </c>
      <c r="F33" s="109"/>
      <c r="G33" s="158">
        <f>E33</f>
        <v>0</v>
      </c>
      <c r="H33" s="76"/>
      <c r="I33" s="45" t="s">
        <v>23</v>
      </c>
      <c r="J33" s="84">
        <v>0.2</v>
      </c>
      <c r="K33" s="110">
        <f>'Residence - Facility Payment'!L45</f>
        <v>0.05</v>
      </c>
      <c r="L33" s="87">
        <f>L$30*J33*(1+K33)</f>
        <v>0</v>
      </c>
      <c r="M33" s="112">
        <f>IF($C$6=2025,$L33*$F7/365,IF($C$6=2024,$L33,IF($C$6=2023,$L33,0)))</f>
        <v>0</v>
      </c>
      <c r="N33" s="112"/>
      <c r="O33" s="160">
        <f>IF($C$6&lt;=2025,L33,0)</f>
        <v>0</v>
      </c>
    </row>
    <row r="34" spans="1:15" ht="20.25" customHeight="1" x14ac:dyDescent="0.85">
      <c r="A34" s="42" t="s">
        <v>16</v>
      </c>
      <c r="B34" s="114"/>
      <c r="C34" s="39" t="s">
        <v>16</v>
      </c>
      <c r="D34" s="161">
        <f>SUM(D32:D33)</f>
        <v>0</v>
      </c>
      <c r="E34" s="116">
        <f>SUM(E32:E33)</f>
        <v>0</v>
      </c>
      <c r="F34" s="116">
        <f>$E34*$C$8</f>
        <v>0</v>
      </c>
      <c r="G34" s="116">
        <f>SUM(G32:G33)+F34</f>
        <v>0</v>
      </c>
      <c r="H34" s="76"/>
      <c r="I34" s="46"/>
      <c r="J34" s="117"/>
      <c r="K34" s="47" t="s">
        <v>16</v>
      </c>
      <c r="L34" s="162">
        <f>SUM(L32:L33)</f>
        <v>0</v>
      </c>
      <c r="M34" s="119">
        <f>SUM(M32:M33)</f>
        <v>0</v>
      </c>
      <c r="N34" s="119">
        <f>$M34*$C$8</f>
        <v>0</v>
      </c>
      <c r="O34" s="119">
        <f>SUM(O32:O33)+N34</f>
        <v>0</v>
      </c>
    </row>
  </sheetData>
  <sheetProtection algorithmName="SHA-512" hashValue="zguxVwAHp7TBRMcssZLz7eaajaevlKpqAp1rs527xUeDPJob8FRbYcBBRYCbEvyPKE300f4j2TIaAfDZUS8UQQ==" saltValue="519CQKLknxR7QqIAeYDDyA==" spinCount="100000" sheet="1" formatCells="0" formatColumns="0" formatRows="0" insertColumns="0" insertRows="0" deleteColumns="0" deleteRows="0" sort="0"/>
  <mergeCells count="3">
    <mergeCell ref="A2:H2"/>
    <mergeCell ref="A13:G13"/>
    <mergeCell ref="I13:O13"/>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7148-3442-4277-A7E1-34A2DFA2C59D}">
  <dimension ref="A1:I17"/>
  <sheetViews>
    <sheetView topLeftCell="B1" zoomScale="80" zoomScaleNormal="80" workbookViewId="0">
      <selection activeCell="G7" sqref="G7"/>
    </sheetView>
  </sheetViews>
  <sheetFormatPr defaultColWidth="8.7265625" defaultRowHeight="20.25" customHeight="1" x14ac:dyDescent="0.3"/>
  <cols>
    <col min="1" max="1" width="30.1796875" style="72" customWidth="1"/>
    <col min="2" max="4" width="18.453125" style="72" customWidth="1"/>
    <col min="5" max="5" width="11.7265625" style="72" customWidth="1"/>
    <col min="6" max="6" width="30.1796875" style="72" customWidth="1"/>
    <col min="7" max="9" width="18.453125" style="72" customWidth="1"/>
    <col min="10" max="15" width="12.7265625" style="72" customWidth="1"/>
    <col min="16" max="16384" width="8.7265625" style="72"/>
  </cols>
  <sheetData>
    <row r="1" spans="1:9" ht="20.25" customHeight="1" x14ac:dyDescent="0.3">
      <c r="A1" s="122" t="s">
        <v>34</v>
      </c>
      <c r="B1" s="122"/>
      <c r="E1" s="165"/>
      <c r="F1" s="165"/>
    </row>
    <row r="2" spans="1:9" s="166" customFormat="1" ht="20.25" customHeight="1" x14ac:dyDescent="0.3">
      <c r="A2" s="182" t="s">
        <v>48</v>
      </c>
      <c r="B2" s="182"/>
      <c r="C2" s="182"/>
      <c r="D2" s="182"/>
      <c r="E2" s="182"/>
      <c r="F2" s="182"/>
      <c r="G2" s="182"/>
      <c r="H2" s="1"/>
      <c r="I2" s="1"/>
    </row>
    <row r="3" spans="1:9" ht="26" x14ac:dyDescent="0.3">
      <c r="A3" s="2"/>
      <c r="B3" s="12"/>
      <c r="C3" s="56" t="s">
        <v>32</v>
      </c>
      <c r="E3" s="165"/>
      <c r="F3" s="165"/>
    </row>
    <row r="4" spans="1:9" ht="39" x14ac:dyDescent="0.3">
      <c r="A4" s="3"/>
      <c r="B4" s="57" t="s">
        <v>35</v>
      </c>
      <c r="C4" s="57" t="s">
        <v>36</v>
      </c>
      <c r="E4" s="165"/>
      <c r="F4" s="165"/>
    </row>
    <row r="5" spans="1:9" ht="20.25" customHeight="1" x14ac:dyDescent="0.3">
      <c r="A5" s="20" t="s">
        <v>46</v>
      </c>
      <c r="B5" s="58">
        <f>'Residence - Facility Payment'!B9</f>
        <v>0</v>
      </c>
      <c r="C5" s="59"/>
      <c r="D5" s="5"/>
      <c r="E5" s="165"/>
      <c r="F5" s="165"/>
    </row>
    <row r="6" spans="1:9" ht="20.25" customHeight="1" x14ac:dyDescent="0.3">
      <c r="A6" s="31" t="s">
        <v>13</v>
      </c>
      <c r="B6" s="50"/>
      <c r="C6" s="69">
        <f>'Residence - Facility Payment'!C18</f>
        <v>0</v>
      </c>
      <c r="D6" s="14">
        <v>2023</v>
      </c>
      <c r="E6" s="14">
        <v>2024</v>
      </c>
      <c r="G6" s="131"/>
    </row>
    <row r="7" spans="1:9" ht="20.25" customHeight="1" x14ac:dyDescent="0.3">
      <c r="A7" s="167"/>
      <c r="B7" s="30" t="s">
        <v>52</v>
      </c>
      <c r="C7" s="60"/>
      <c r="D7" s="128">
        <f>IF($C$6=2023,DATE(YEAR($C$7),12,31)-$C$7+1,0)</f>
        <v>0</v>
      </c>
      <c r="E7" s="128">
        <f>IF($C$6=2023,366,IF($C$6=2024,DATE(YEAR($C$7),12,31)-$C$7+1,0))</f>
        <v>0</v>
      </c>
      <c r="G7" s="131"/>
    </row>
    <row r="8" spans="1:9" ht="20.25" customHeight="1" x14ac:dyDescent="0.3">
      <c r="A8" s="33" t="s">
        <v>37</v>
      </c>
      <c r="B8" s="125"/>
      <c r="C8" s="23"/>
      <c r="D8" s="165"/>
      <c r="E8" s="165"/>
      <c r="F8" s="165"/>
    </row>
    <row r="9" spans="1:9" ht="20.25" customHeight="1" x14ac:dyDescent="0.3">
      <c r="A9" s="8"/>
      <c r="B9" s="165"/>
      <c r="C9" s="165"/>
      <c r="D9" s="165"/>
      <c r="E9" s="165"/>
      <c r="F9" s="165"/>
    </row>
    <row r="10" spans="1:9" ht="20.25" customHeight="1" x14ac:dyDescent="0.3">
      <c r="A10" s="122" t="s">
        <v>39</v>
      </c>
      <c r="D10" s="131"/>
      <c r="E10" s="131"/>
    </row>
    <row r="11" spans="1:9" ht="20.25" customHeight="1" x14ac:dyDescent="0.3">
      <c r="A11" s="16" t="s">
        <v>18</v>
      </c>
      <c r="B11" s="187" t="s">
        <v>26</v>
      </c>
      <c r="C11" s="187"/>
      <c r="D11" s="187"/>
      <c r="E11" s="187"/>
      <c r="F11" s="187"/>
    </row>
    <row r="12" spans="1:9" ht="20.25" customHeight="1" x14ac:dyDescent="0.3">
      <c r="A12" s="188" t="s">
        <v>27</v>
      </c>
      <c r="B12" s="188"/>
      <c r="C12" s="188"/>
      <c r="D12" s="188"/>
      <c r="E12" s="168"/>
      <c r="F12" s="188" t="s">
        <v>28</v>
      </c>
      <c r="G12" s="188"/>
      <c r="H12" s="188"/>
      <c r="I12" s="188"/>
    </row>
    <row r="13" spans="1:9" ht="20.25" customHeight="1" x14ac:dyDescent="0.3">
      <c r="A13" s="20" t="s">
        <v>13</v>
      </c>
      <c r="B13" s="62">
        <v>2023</v>
      </c>
      <c r="C13" s="62">
        <v>2024</v>
      </c>
      <c r="D13" s="62">
        <v>2025</v>
      </c>
      <c r="E13" s="13"/>
      <c r="F13" s="20" t="s">
        <v>13</v>
      </c>
      <c r="G13" s="64">
        <v>2023</v>
      </c>
      <c r="H13" s="64">
        <v>2024</v>
      </c>
      <c r="I13" s="64">
        <v>2025</v>
      </c>
    </row>
    <row r="14" spans="1:9" ht="39" x14ac:dyDescent="0.3">
      <c r="A14" s="17" t="s">
        <v>4</v>
      </c>
      <c r="B14" s="63">
        <f>IF($C$6=2023,$C$5,0)</f>
        <v>0</v>
      </c>
      <c r="C14" s="63">
        <f>IF($C$6=2024,$C$5,IF($C$6=2023,$C$5*(1+$C$8),0))</f>
        <v>0</v>
      </c>
      <c r="D14" s="63">
        <f>IF($C$6=2025,$C$5,IF($C$6=2024,$C$5*(1+$C$8),IF($C$6=2023,$C$5*(1+$C$8)^2,0)))</f>
        <v>0</v>
      </c>
      <c r="E14" s="169"/>
      <c r="F14" s="17" t="s">
        <v>4</v>
      </c>
      <c r="G14" s="65">
        <f>IF($C$6=2023,$C$5,0)</f>
        <v>0</v>
      </c>
      <c r="H14" s="65">
        <f>IF($C$6=2024,$C$5,IF($C$6=2023,$C$5*(1+$C$8),0))</f>
        <v>0</v>
      </c>
      <c r="I14" s="65">
        <f>IF($C$6=2025,$C$5,IF($C$6=2024,$C$5*(1+$C$8),IF($C$6=2023,$C$5*(1+$C$8)^2,0)))</f>
        <v>0</v>
      </c>
    </row>
    <row r="15" spans="1:9" ht="26" x14ac:dyDescent="0.3">
      <c r="A15" s="20" t="s">
        <v>17</v>
      </c>
      <c r="B15" s="170">
        <f>'Residence - Facility Payment'!D38</f>
        <v>0</v>
      </c>
      <c r="C15" s="170">
        <f>'Residence - Facility Payment'!D42</f>
        <v>0</v>
      </c>
      <c r="D15" s="170">
        <f>'Residence - Facility Payment'!D46</f>
        <v>0</v>
      </c>
      <c r="E15" s="171"/>
      <c r="F15" s="20" t="s">
        <v>17</v>
      </c>
      <c r="G15" s="172">
        <f>'Residence - Facility Payment'!M38</f>
        <v>0</v>
      </c>
      <c r="H15" s="172">
        <f>'Residence - Facility Payment'!M42</f>
        <v>0</v>
      </c>
      <c r="I15" s="172">
        <f>'Residence - Facility Payment'!M46</f>
        <v>0</v>
      </c>
    </row>
    <row r="16" spans="1:9" s="174" customFormat="1" ht="40" x14ac:dyDescent="0.35">
      <c r="A16" s="20" t="s">
        <v>49</v>
      </c>
      <c r="B16" s="61">
        <f t="shared" ref="B16:D16" si="0">B14*B15</f>
        <v>0</v>
      </c>
      <c r="C16" s="61">
        <f t="shared" si="0"/>
        <v>0</v>
      </c>
      <c r="D16" s="61">
        <f t="shared" si="0"/>
        <v>0</v>
      </c>
      <c r="E16" s="173"/>
      <c r="F16" s="20" t="s">
        <v>49</v>
      </c>
      <c r="G16" s="175">
        <f>G14*G15</f>
        <v>0</v>
      </c>
      <c r="H16" s="175">
        <f>H14*H15</f>
        <v>0</v>
      </c>
      <c r="I16" s="175">
        <f>I14*I15</f>
        <v>0</v>
      </c>
    </row>
    <row r="17" spans="1:9" s="174" customFormat="1" ht="40" x14ac:dyDescent="0.35">
      <c r="A17" s="20" t="s">
        <v>65</v>
      </c>
      <c r="B17" s="66">
        <f>IF($C$6=2023,B$16*$D$7/365,0)</f>
        <v>0</v>
      </c>
      <c r="C17" s="66">
        <f>IF($C$6=2023,C$16,IF($C$6=2024,C$16*$E$7/366,0))</f>
        <v>0</v>
      </c>
      <c r="D17" s="66">
        <f>IF($C$6=2023,D$16,IF($C$6=2024,D$16,IF($C$6=2025,D$16*#REF!/366,0)))</f>
        <v>0</v>
      </c>
      <c r="E17" s="173"/>
      <c r="F17" s="20" t="s">
        <v>65</v>
      </c>
      <c r="G17" s="67">
        <f>IF($C$6=2023,G$16*$D$7/365,0)</f>
        <v>0</v>
      </c>
      <c r="H17" s="67">
        <f>IF($C$6=2023,H$16,IF($C$6=2024,H$16*$E$7/366,0))</f>
        <v>0</v>
      </c>
      <c r="I17" s="67">
        <f>IF($C$6=2023,I$16,IF($C$6=2024,I$16,IF($C$6=2025,I$16*#REF!/366,0)))</f>
        <v>0</v>
      </c>
    </row>
  </sheetData>
  <sheetProtection sheet="1" objects="1" scenarios="1" formatCells="0" formatColumns="0" formatRows="0" insertColumns="0" insertRows="0" deleteColumns="0" deleteRows="0" sort="0"/>
  <mergeCells count="4">
    <mergeCell ref="B11:F11"/>
    <mergeCell ref="F12:I12"/>
    <mergeCell ref="A12:D12"/>
    <mergeCell ref="A2:G2"/>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Residence - Facility Payment</vt:lpstr>
      <vt:lpstr>Depot Payment</vt:lpstr>
      <vt:lpstr>Public Space Payment</vt:lpstr>
      <vt:lpstr>'Depot Payment'!_Hlk102827248</vt:lpstr>
      <vt:lpstr>'Residence - Facility Payment'!_Hlk102827248</vt:lpstr>
      <vt:lpstr>'Residence - Facility Payment'!_Hlk102988731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Glenda Gies</dc:creator>
  <cp:lastModifiedBy>Glenda Gies</cp:lastModifiedBy>
  <dcterms:created xsi:type="dcterms:W3CDTF">2022-05-13T15:08:13Z</dcterms:created>
  <dcterms:modified xsi:type="dcterms:W3CDTF">2023-01-25T13:31:30Z</dcterms:modified>
</cp:coreProperties>
</file>